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ofi\Desktop\Investment class\FIN-ED\RIM Valuation-CVS\"/>
    </mc:Choice>
  </mc:AlternateContent>
  <xr:revisionPtr revIDLastSave="0" documentId="8_{175557A2-E283-4FFE-8DBB-6A946D8F8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M15Yr" sheetId="15" r:id="rId1"/>
    <sheet name="KeyRatios" sheetId="23" r:id="rId2"/>
    <sheet name="Estimates" sheetId="22" r:id="rId3"/>
    <sheet name="SP500" sheetId="28" r:id="rId4"/>
  </sheets>
  <definedNames>
    <definedName name="Dividend_Rate" localSheetId="2">Estimates!#REF!</definedName>
    <definedName name="Earnings_Estimates" localSheetId="2">Estimates!#REF!</definedName>
    <definedName name="Earnings_Growth_Rates" localSheetId="2">Estimates!#REF!</definedName>
    <definedName name="Fund_FinHighlights2" localSheetId="2">Estimates!#REF!</definedName>
    <definedName name="omega">RIM15Yr!$B$23</definedName>
    <definedName name="_xlnm.Print_Area" localSheetId="0">RIM15Yr!$A$1:$R$65</definedName>
    <definedName name="_xlnm.Print_Titles" localSheetId="0">RIM15Yr!$A:$D</definedName>
    <definedName name="Quote_Details" localSheetId="2">Estimates!#REF!</definedName>
    <definedName name="Reuters_EPS_Ests" localSheetId="2">Estimates!#REF!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15" l="1"/>
  <c r="B17" i="15"/>
  <c r="L16" i="23"/>
  <c r="K16" i="23"/>
  <c r="J16" i="23"/>
  <c r="I16" i="23"/>
  <c r="H16" i="23"/>
  <c r="G16" i="23"/>
  <c r="F16" i="23"/>
  <c r="E16" i="23"/>
  <c r="D16" i="23"/>
  <c r="C16" i="23"/>
  <c r="L15" i="23"/>
  <c r="K15" i="23"/>
  <c r="J15" i="23"/>
  <c r="I15" i="23"/>
  <c r="H15" i="23"/>
  <c r="G15" i="23"/>
  <c r="F15" i="23"/>
  <c r="E15" i="23"/>
  <c r="D15" i="23"/>
  <c r="C15" i="23"/>
  <c r="L12" i="23"/>
  <c r="K12" i="23"/>
  <c r="J12" i="23"/>
  <c r="I12" i="23"/>
  <c r="H12" i="23"/>
  <c r="G12" i="23"/>
  <c r="F12" i="23"/>
  <c r="E12" i="23"/>
  <c r="D12" i="23"/>
  <c r="C12" i="23"/>
  <c r="L10" i="23"/>
  <c r="K10" i="23"/>
  <c r="J10" i="23"/>
  <c r="I10" i="23"/>
  <c r="H10" i="23"/>
  <c r="G10" i="23"/>
  <c r="F10" i="23"/>
  <c r="E10" i="23"/>
  <c r="D10" i="23"/>
  <c r="C10" i="23"/>
  <c r="D16" i="15" l="1"/>
  <c r="C16" i="15"/>
  <c r="D15" i="15"/>
  <c r="C15" i="15"/>
  <c r="B15" i="15"/>
  <c r="A16" i="15"/>
  <c r="A15" i="15"/>
  <c r="B3" i="15" l="1"/>
  <c r="D17" i="15" l="1"/>
  <c r="B8" i="15"/>
  <c r="B10" i="15"/>
  <c r="C17" i="15" l="1"/>
  <c r="I21" i="15" l="1"/>
  <c r="G23" i="15"/>
  <c r="C1" i="15" l="1"/>
  <c r="E133" i="28"/>
  <c r="E132" i="28"/>
  <c r="E131" i="28"/>
  <c r="E130" i="28"/>
  <c r="E129" i="28"/>
  <c r="E128" i="28"/>
  <c r="E127" i="28"/>
  <c r="E126" i="28"/>
  <c r="E125" i="28"/>
  <c r="E124" i="28"/>
  <c r="E123" i="28"/>
  <c r="E122" i="28"/>
  <c r="E121" i="28"/>
  <c r="E120" i="28"/>
  <c r="E119" i="28"/>
  <c r="E118" i="28"/>
  <c r="E117" i="28"/>
  <c r="E116" i="28"/>
  <c r="E115" i="28"/>
  <c r="E114" i="28"/>
  <c r="E113" i="28"/>
  <c r="E112" i="28"/>
  <c r="E111" i="28"/>
  <c r="E110" i="28"/>
  <c r="E109" i="28"/>
  <c r="E108" i="28"/>
  <c r="E107" i="28"/>
  <c r="E106" i="28"/>
  <c r="E105" i="28"/>
  <c r="E104" i="28"/>
  <c r="E103" i="28"/>
  <c r="E102" i="28"/>
  <c r="E101" i="28"/>
  <c r="E100" i="28"/>
  <c r="E99" i="28"/>
  <c r="E98" i="28"/>
  <c r="E97" i="28"/>
  <c r="E96" i="28"/>
  <c r="E95" i="28"/>
  <c r="E94" i="28"/>
  <c r="E93" i="28"/>
  <c r="E92" i="28"/>
  <c r="E91" i="28"/>
  <c r="E90" i="28"/>
  <c r="E89" i="28"/>
  <c r="E88" i="28"/>
  <c r="E87" i="28"/>
  <c r="E86" i="28"/>
  <c r="E85" i="28"/>
  <c r="E84" i="28"/>
  <c r="E83" i="28"/>
  <c r="E82" i="28"/>
  <c r="E81" i="28"/>
  <c r="E80" i="28"/>
  <c r="E79" i="28"/>
  <c r="E78" i="28"/>
  <c r="E77" i="28"/>
  <c r="E76" i="28"/>
  <c r="E75" i="28"/>
  <c r="E74" i="28"/>
  <c r="E73" i="28"/>
  <c r="E72" i="28"/>
  <c r="E71" i="28"/>
  <c r="E70" i="28"/>
  <c r="E69" i="28"/>
  <c r="E68" i="28"/>
  <c r="E67" i="28"/>
  <c r="E66" i="28"/>
  <c r="E65" i="28"/>
  <c r="E64" i="28"/>
  <c r="E63" i="28"/>
  <c r="E62" i="28"/>
  <c r="E61" i="28"/>
  <c r="E60" i="28"/>
  <c r="E59" i="28"/>
  <c r="E58" i="28"/>
  <c r="E57" i="28"/>
  <c r="E56" i="28"/>
  <c r="E55" i="28"/>
  <c r="E54" i="28"/>
  <c r="E53" i="28"/>
  <c r="E52" i="28"/>
  <c r="E51" i="28"/>
  <c r="E50" i="28"/>
  <c r="E49" i="28"/>
  <c r="E48" i="28"/>
  <c r="E47" i="28"/>
  <c r="E46" i="28"/>
  <c r="E45" i="28"/>
  <c r="E44" i="28"/>
  <c r="E43" i="28"/>
  <c r="E42" i="28"/>
  <c r="E41" i="28"/>
  <c r="E40" i="28"/>
  <c r="E39" i="28"/>
  <c r="E38" i="28"/>
  <c r="E37" i="28"/>
  <c r="E36" i="28"/>
  <c r="E35" i="28"/>
  <c r="E34" i="28"/>
  <c r="E33" i="28"/>
  <c r="E32" i="28"/>
  <c r="E31" i="28"/>
  <c r="E30" i="28"/>
  <c r="E29" i="28"/>
  <c r="E28" i="28"/>
  <c r="E27" i="28"/>
  <c r="E26" i="28"/>
  <c r="E25" i="28"/>
  <c r="E24" i="28"/>
  <c r="E23" i="28"/>
  <c r="E22" i="28"/>
  <c r="E21" i="28"/>
  <c r="E20" i="28"/>
  <c r="E19" i="28"/>
  <c r="E18" i="28"/>
  <c r="E17" i="28"/>
  <c r="E16" i="28"/>
  <c r="E15" i="28"/>
  <c r="E14" i="28"/>
  <c r="E13" i="28"/>
  <c r="E12" i="28"/>
  <c r="E11" i="28"/>
  <c r="E10" i="28"/>
  <c r="E9" i="28"/>
  <c r="E8" i="28"/>
  <c r="E7" i="28"/>
  <c r="E6" i="28"/>
  <c r="E5" i="28"/>
  <c r="E4" i="28"/>
  <c r="E3" i="28"/>
  <c r="E2" i="28"/>
  <c r="B36" i="15" l="1"/>
  <c r="R51" i="15"/>
  <c r="C65" i="15"/>
  <c r="R60" i="15"/>
  <c r="I51" i="15"/>
  <c r="C57" i="15"/>
  <c r="C63" i="15"/>
  <c r="C64" i="15"/>
  <c r="R55" i="15"/>
  <c r="C56" i="15"/>
  <c r="C62" i="15"/>
  <c r="I55" i="15"/>
  <c r="R48" i="15"/>
  <c r="C55" i="15"/>
  <c r="I56" i="15"/>
  <c r="E53" i="15"/>
  <c r="D60" i="15"/>
  <c r="G48" i="15"/>
  <c r="C52" i="15"/>
  <c r="R52" i="15"/>
  <c r="R54" i="15"/>
  <c r="I59" i="15"/>
  <c r="C49" i="15"/>
  <c r="C51" i="15"/>
  <c r="I54" i="15"/>
  <c r="R58" i="15"/>
  <c r="R53" i="15"/>
  <c r="I52" i="15"/>
  <c r="D53" i="15"/>
  <c r="D48" i="15"/>
  <c r="C53" i="15"/>
  <c r="R57" i="15"/>
  <c r="I53" i="15"/>
  <c r="D52" i="15"/>
  <c r="D59" i="15"/>
  <c r="I57" i="15"/>
  <c r="R56" i="15"/>
  <c r="I60" i="15"/>
  <c r="C54" i="15"/>
  <c r="D54" i="15"/>
  <c r="R59" i="15"/>
  <c r="G22" i="15" l="1"/>
  <c r="G24" i="15"/>
  <c r="H21" i="15"/>
  <c r="J21" i="15"/>
  <c r="E5" i="15" l="1"/>
  <c r="B23" i="15" s="1"/>
  <c r="D34" i="15" l="1"/>
  <c r="E34" i="15" s="1"/>
  <c r="F34" i="15" s="1"/>
  <c r="G34" i="15" s="1"/>
  <c r="H34" i="15" s="1"/>
  <c r="D30" i="15"/>
  <c r="D26" i="15"/>
  <c r="D28" i="15" s="1"/>
  <c r="B26" i="15"/>
  <c r="B28" i="15" s="1"/>
  <c r="B5" i="15"/>
  <c r="C34" i="15"/>
  <c r="C30" i="15"/>
  <c r="E10" i="15"/>
  <c r="F10" i="15"/>
  <c r="G10" i="15"/>
  <c r="H10" i="15"/>
  <c r="I10" i="15"/>
  <c r="J10" i="15"/>
  <c r="K10" i="15"/>
  <c r="L10" i="15"/>
  <c r="D10" i="15"/>
  <c r="E12" i="15"/>
  <c r="F12" i="15"/>
  <c r="G12" i="15"/>
  <c r="H12" i="15"/>
  <c r="I12" i="15"/>
  <c r="J12" i="15"/>
  <c r="K12" i="15"/>
  <c r="L12" i="15"/>
  <c r="D12" i="15"/>
  <c r="B19" i="15" s="1"/>
  <c r="B21" i="15" s="1"/>
  <c r="C35" i="15" s="1"/>
  <c r="E8" i="15"/>
  <c r="F8" i="15"/>
  <c r="G8" i="15"/>
  <c r="H8" i="15"/>
  <c r="I8" i="15"/>
  <c r="J8" i="15"/>
  <c r="K8" i="15"/>
  <c r="D8" i="15"/>
  <c r="E7" i="15"/>
  <c r="F7" i="15"/>
  <c r="G7" i="15"/>
  <c r="H7" i="15"/>
  <c r="I7" i="15"/>
  <c r="J7" i="15"/>
  <c r="K7" i="15"/>
  <c r="L7" i="15"/>
  <c r="D7" i="15"/>
  <c r="D13" i="15" l="1"/>
  <c r="I13" i="15"/>
  <c r="E13" i="15"/>
  <c r="C8" i="15"/>
  <c r="H13" i="15"/>
  <c r="C10" i="15"/>
  <c r="C36" i="15"/>
  <c r="C43" i="15" s="1"/>
  <c r="C33" i="15"/>
  <c r="C32" i="15"/>
  <c r="J13" i="15"/>
  <c r="K13" i="15"/>
  <c r="G13" i="15"/>
  <c r="F13" i="15"/>
  <c r="D40" i="15"/>
  <c r="E40" i="15"/>
  <c r="I40" i="15"/>
  <c r="M40" i="15"/>
  <c r="Q40" i="15"/>
  <c r="R40" i="15"/>
  <c r="O40" i="15"/>
  <c r="F40" i="15"/>
  <c r="J40" i="15"/>
  <c r="N40" i="15"/>
  <c r="C37" i="15"/>
  <c r="C38" i="15" s="1"/>
  <c r="G40" i="15"/>
  <c r="K40" i="15"/>
  <c r="H40" i="15"/>
  <c r="L40" i="15"/>
  <c r="P40" i="15"/>
  <c r="D32" i="15" l="1"/>
  <c r="D37" i="15"/>
  <c r="D38" i="15" s="1"/>
  <c r="D41" i="15" s="1"/>
  <c r="I33" i="15" l="1"/>
  <c r="J33" i="15" s="1"/>
  <c r="K33" i="15" s="1"/>
  <c r="L33" i="15" s="1"/>
  <c r="M33" i="15" s="1"/>
  <c r="N33" i="15" s="1"/>
  <c r="O33" i="15" s="1"/>
  <c r="P33" i="15" s="1"/>
  <c r="Q33" i="15" s="1"/>
  <c r="R33" i="15" s="1"/>
  <c r="G29" i="15"/>
  <c r="D33" i="15" s="1"/>
  <c r="E33" i="15" l="1"/>
  <c r="D35" i="15"/>
  <c r="D36" i="15" s="1"/>
  <c r="H35" i="15"/>
  <c r="E37" i="15" l="1"/>
  <c r="E38" i="15" s="1"/>
  <c r="E41" i="15" s="1"/>
  <c r="E32" i="15"/>
  <c r="E35" i="15"/>
  <c r="E36" i="15" s="1"/>
  <c r="F33" i="15"/>
  <c r="F32" i="15" l="1"/>
  <c r="F37" i="15"/>
  <c r="F38" i="15" s="1"/>
  <c r="F41" i="15" s="1"/>
  <c r="G33" i="15"/>
  <c r="G35" i="15" s="1"/>
  <c r="F35" i="15"/>
  <c r="F36" i="15" s="1"/>
  <c r="G36" i="15" l="1"/>
  <c r="G37" i="15"/>
  <c r="G38" i="15" s="1"/>
  <c r="G41" i="15" s="1"/>
  <c r="G32" i="15"/>
  <c r="H36" i="15" l="1"/>
  <c r="H32" i="15"/>
  <c r="H37" i="15"/>
  <c r="H38" i="15" s="1"/>
  <c r="H41" i="15" s="1"/>
  <c r="B9" i="15" l="1"/>
  <c r="R29" i="15"/>
  <c r="I32" i="15" s="1"/>
  <c r="I37" i="15"/>
  <c r="I34" i="15" l="1"/>
  <c r="J32" i="15"/>
  <c r="K32" i="15" l="1"/>
  <c r="I38" i="15"/>
  <c r="I41" i="15" s="1"/>
  <c r="I35" i="15"/>
  <c r="I36" i="15" s="1"/>
  <c r="J37" i="15" l="1"/>
  <c r="L32" i="15"/>
  <c r="J34" i="15"/>
  <c r="M32" i="15" l="1"/>
  <c r="J38" i="15"/>
  <c r="J41" i="15" s="1"/>
  <c r="J35" i="15"/>
  <c r="J36" i="15" s="1"/>
  <c r="K37" i="15" l="1"/>
  <c r="K34" i="15"/>
  <c r="N32" i="15"/>
  <c r="O32" i="15" l="1"/>
  <c r="K35" i="15"/>
  <c r="K36" i="15" s="1"/>
  <c r="K38" i="15"/>
  <c r="K41" i="15" s="1"/>
  <c r="L37" i="15" l="1"/>
  <c r="L34" i="15"/>
  <c r="P32" i="15"/>
  <c r="Q32" i="15" l="1"/>
  <c r="C9" i="15" s="1"/>
  <c r="L35" i="15"/>
  <c r="L36" i="15" s="1"/>
  <c r="L38" i="15"/>
  <c r="L41" i="15" s="1"/>
  <c r="M37" i="15" l="1"/>
  <c r="M34" i="15"/>
  <c r="M38" i="15" l="1"/>
  <c r="M41" i="15" s="1"/>
  <c r="M35" i="15"/>
  <c r="M36" i="15" s="1"/>
  <c r="N37" i="15" l="1"/>
  <c r="N34" i="15"/>
  <c r="N38" i="15" l="1"/>
  <c r="N41" i="15" s="1"/>
  <c r="N35" i="15"/>
  <c r="N36" i="15" s="1"/>
  <c r="O37" i="15" l="1"/>
  <c r="O34" i="15"/>
  <c r="O38" i="15" l="1"/>
  <c r="O41" i="15" s="1"/>
  <c r="O35" i="15"/>
  <c r="O36" i="15" s="1"/>
  <c r="P37" i="15" l="1"/>
  <c r="P34" i="15"/>
  <c r="P38" i="15" l="1"/>
  <c r="P41" i="15" s="1"/>
  <c r="P35" i="15"/>
  <c r="P36" i="15" s="1"/>
  <c r="Q37" i="15" l="1"/>
  <c r="Q34" i="15"/>
  <c r="Q38" i="15" l="1"/>
  <c r="Q41" i="15" s="1"/>
  <c r="Q35" i="15"/>
  <c r="Q36" i="15" s="1"/>
  <c r="R34" i="15" l="1"/>
  <c r="R37" i="15"/>
  <c r="R35" i="15" l="1"/>
  <c r="R36" i="15" s="1"/>
  <c r="R38" i="15"/>
  <c r="R39" i="15" l="1"/>
  <c r="C45" i="15" s="1"/>
  <c r="R41" i="15"/>
  <c r="C44" i="15" s="1"/>
  <c r="C46" i="15" l="1"/>
  <c r="D44" i="15" s="1"/>
  <c r="D45" i="15" l="1"/>
  <c r="C26" i="15"/>
  <c r="D43" i="15"/>
  <c r="D46" i="15" l="1"/>
  <c r="C28" i="15"/>
  <c r="G21" i="15"/>
</calcChain>
</file>

<file path=xl/sharedStrings.xml><?xml version="1.0" encoding="utf-8"?>
<sst xmlns="http://schemas.openxmlformats.org/spreadsheetml/2006/main" count="193" uniqueCount="153">
  <si>
    <t>Terminal value</t>
  </si>
  <si>
    <t>High</t>
  </si>
  <si>
    <t>Low</t>
  </si>
  <si>
    <t>Current price</t>
  </si>
  <si>
    <t>Equity risk premium</t>
  </si>
  <si>
    <t>Persistence factor in RI</t>
  </si>
  <si>
    <t>Year:</t>
  </si>
  <si>
    <t>Expected earnings</t>
  </si>
  <si>
    <t>Expected dividends</t>
  </si>
  <si>
    <t>Required earnings</t>
  </si>
  <si>
    <t>Residual income</t>
  </si>
  <si>
    <t>PV factors</t>
  </si>
  <si>
    <t>PV of terminal value</t>
  </si>
  <si>
    <t>High Est.</t>
  </si>
  <si>
    <t>Mean Est.</t>
  </si>
  <si>
    <t>Low Est.</t>
  </si>
  <si>
    <t>Sensitivity Analysis:</t>
  </si>
  <si>
    <t>High Est</t>
  </si>
  <si>
    <t>Mean Est</t>
  </si>
  <si>
    <t>Low Est</t>
  </si>
  <si>
    <t>Treasury yield</t>
  </si>
  <si>
    <t>CAPM required return</t>
  </si>
  <si>
    <t>Mean</t>
  </si>
  <si>
    <t>Expected dividend payout ratio</t>
  </si>
  <si>
    <t>Valuation date:</t>
  </si>
  <si>
    <t>Median</t>
  </si>
  <si>
    <t>Ticker</t>
  </si>
  <si>
    <t>Wide</t>
  </si>
  <si>
    <t>None</t>
  </si>
  <si>
    <t>Narrow</t>
  </si>
  <si>
    <t>Beta</t>
  </si>
  <si>
    <t>Target Price</t>
  </si>
  <si>
    <t>Est 5Y g</t>
  </si>
  <si>
    <t>Moat</t>
  </si>
  <si>
    <t>Moat Trend:</t>
  </si>
  <si>
    <t>Moat Rating:</t>
  </si>
  <si>
    <t>25th %ile</t>
  </si>
  <si>
    <t>75th %ile</t>
  </si>
  <si>
    <t>Historical ROE by Moat</t>
  </si>
  <si>
    <t>Expected ROE(on beg. Equity)</t>
  </si>
  <si>
    <t>Negative</t>
  </si>
  <si>
    <t>Year 15 ROE(beg of yr)</t>
  </si>
  <si>
    <t>Residual Income Model Valuation</t>
  </si>
  <si>
    <t>Last FY</t>
  </si>
  <si>
    <t>$ Dividend per share</t>
  </si>
  <si>
    <t>Year-over-year growth in DivPS</t>
  </si>
  <si>
    <t>Assumed growth in Div next yr</t>
  </si>
  <si>
    <t>(Yr 15 ROE depends on Moat Rating, Moat Trend, and ROE History)</t>
  </si>
  <si>
    <t>FY2 EPS Ests</t>
  </si>
  <si>
    <t>Year 5 payout ratio</t>
  </si>
  <si>
    <t>Adj Beta</t>
  </si>
  <si>
    <t>Expected book value per share(TTM)</t>
  </si>
  <si>
    <t>Curr FY</t>
  </si>
  <si>
    <t>PV of residual income per year</t>
  </si>
  <si>
    <t>Sum of PV of residual income</t>
  </si>
  <si>
    <t>E(Div Curr FY)</t>
  </si>
  <si>
    <t>Year 5 ROE --&gt;</t>
  </si>
  <si>
    <t>Potential % gain / (loss)</t>
  </si>
  <si>
    <t>Div step--&gt;</t>
  </si>
  <si>
    <t>ROE step--&gt;</t>
  </si>
  <si>
    <t>Company Name</t>
  </si>
  <si>
    <t>Earnings Estimates</t>
  </si>
  <si>
    <t>Dividend rate (most recent yr)</t>
  </si>
  <si>
    <t>LT Growth Rate (%)</t>
  </si>
  <si>
    <t>Moat, Trend</t>
  </si>
  <si>
    <t>Persistence Factor</t>
  </si>
  <si>
    <t>None, Negative</t>
  </si>
  <si>
    <t>None, Stable</t>
  </si>
  <si>
    <t>None, Positive</t>
  </si>
  <si>
    <t>None, NA</t>
  </si>
  <si>
    <t>Narrow, Negative</t>
  </si>
  <si>
    <t>Narrow, Stable</t>
  </si>
  <si>
    <t>Narrow, NA</t>
  </si>
  <si>
    <t>Narrow, Positive</t>
  </si>
  <si>
    <t>Wide, Negative</t>
  </si>
  <si>
    <t>Wide, Stable</t>
  </si>
  <si>
    <t>Wide, NA</t>
  </si>
  <si>
    <t>Wide, Positive</t>
  </si>
  <si>
    <t>(depends on moat and trend)</t>
  </si>
  <si>
    <t>(Yrs 6 - 15)</t>
  </si>
  <si>
    <t>(Yrs 1 - 5)</t>
  </si>
  <si>
    <t>Valuation Summary:</t>
  </si>
  <si>
    <t>Book value per share</t>
  </si>
  <si>
    <t>Total</t>
  </si>
  <si>
    <t>Blume-adj. beta</t>
  </si>
  <si>
    <t>Expected book value per share</t>
  </si>
  <si>
    <t>&lt;-- Median ROE Yrs 6-15</t>
  </si>
  <si>
    <t>SL</t>
  </si>
  <si>
    <t xml:space="preserve">10 year treasury yield: </t>
  </si>
  <si>
    <t>Equity Risk Premium:</t>
  </si>
  <si>
    <t>http://www.market-risk-premia.com/us.html</t>
  </si>
  <si>
    <t>Key ratio source:</t>
  </si>
  <si>
    <t>Years should be in descinding order</t>
  </si>
  <si>
    <t>Financials</t>
  </si>
  <si>
    <t>Earnings Per Share USD</t>
  </si>
  <si>
    <t>Dividends USD</t>
  </si>
  <si>
    <t>Book Value Per Share * USD</t>
  </si>
  <si>
    <t>10-Year Average</t>
  </si>
  <si>
    <t>Growth and Financial Ratios</t>
  </si>
  <si>
    <t>Valuation Tab</t>
  </si>
  <si>
    <t>Year over year EPS growth</t>
  </si>
  <si>
    <t>Moringstar Dividend Per Share</t>
  </si>
  <si>
    <t>Morningstar Book Value/Share</t>
  </si>
  <si>
    <t>10-Year Average Morningstar EPS growth</t>
  </si>
  <si>
    <t>Valuation=&gt;Growth</t>
  </si>
  <si>
    <t>Valuation=&gt;financial health</t>
  </si>
  <si>
    <t>dividend</t>
  </si>
  <si>
    <t>financials=&gt;income statement</t>
  </si>
  <si>
    <t>Calendar Year</t>
  </si>
  <si>
    <t>(rest from: https://www.macrotrends.net/stocks/charts/CVS/cvs-health/eps-earnings-per-share-diluted)</t>
  </si>
  <si>
    <t>Morningstar</t>
  </si>
  <si>
    <t>https://overallmoney.com/us-treasuries-yield-curve/</t>
  </si>
  <si>
    <t>CVS Health Corporation (CVS)</t>
  </si>
  <si>
    <t>CVS</t>
  </si>
  <si>
    <t>Earnings Estimate</t>
  </si>
  <si>
    <t>Current Qtr. (Sep 2024)</t>
  </si>
  <si>
    <t>Next Qtr. (Dec 2024)</t>
  </si>
  <si>
    <t>Current Year (2024)</t>
  </si>
  <si>
    <t>Next Year (2025)</t>
  </si>
  <si>
    <t>No. of Analysts</t>
  </si>
  <si>
    <t>Avg. Estimate</t>
  </si>
  <si>
    <t>Low Estimate</t>
  </si>
  <si>
    <t>High Estimate</t>
  </si>
  <si>
    <t>Year Ago EPS</t>
  </si>
  <si>
    <t>Revenue Estimate</t>
  </si>
  <si>
    <t>92.6B</t>
  </si>
  <si>
    <t>96.71B</t>
  </si>
  <si>
    <t>369.36B</t>
  </si>
  <si>
    <t>386.37B</t>
  </si>
  <si>
    <t>90.25B</t>
  </si>
  <si>
    <t>93.04B</t>
  </si>
  <si>
    <t>364.68B</t>
  </si>
  <si>
    <t>376.8B</t>
  </si>
  <si>
    <t>93.87B</t>
  </si>
  <si>
    <t>98.22B</t>
  </si>
  <si>
    <t>371.16B</t>
  </si>
  <si>
    <t>395.84B</t>
  </si>
  <si>
    <t>Year Ago Sales</t>
  </si>
  <si>
    <t>N/A</t>
  </si>
  <si>
    <t>93.81B</t>
  </si>
  <si>
    <t>357.78B</t>
  </si>
  <si>
    <t>Sales Growth (year/est)</t>
  </si>
  <si>
    <t>2014-12</t>
  </si>
  <si>
    <t>2015-12</t>
  </si>
  <si>
    <t>2016-12</t>
  </si>
  <si>
    <t>2017-12</t>
  </si>
  <si>
    <t>2018-12</t>
  </si>
  <si>
    <t>2019-12</t>
  </si>
  <si>
    <t>2020-12</t>
  </si>
  <si>
    <t>2021-12</t>
  </si>
  <si>
    <t>2022-12</t>
  </si>
  <si>
    <t>2023-12</t>
  </si>
  <si>
    <t>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</si>
</sst>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0.0000"/>
    <numFmt numFmtId="165" formatCode="&quot;$&quot;#,##0.00"/>
    <numFmt numFmtId="166" formatCode="0.000%"/>
  </numFmts>
  <fonts count="4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0"/>
      <color rgb="FF232A31"/>
      <name val="Arial"/>
      <family val="2"/>
    </font>
    <font>
      <sz val="10"/>
      <color rgb="FF232A3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0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8" applyNumberFormat="0" applyAlignment="0" applyProtection="0"/>
    <xf numFmtId="0" fontId="11" fillId="28" borderId="9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8" applyNumberFormat="0" applyAlignment="0" applyProtection="0"/>
    <xf numFmtId="0" fontId="18" fillId="0" borderId="13" applyNumberFormat="0" applyFill="0" applyAlignment="0" applyProtection="0"/>
    <xf numFmtId="0" fontId="19" fillId="31" borderId="0" applyNumberFormat="0" applyBorder="0" applyAlignment="0" applyProtection="0"/>
    <xf numFmtId="0" fontId="7" fillId="32" borderId="14" applyNumberFormat="0" applyFont="0" applyAlignment="0" applyProtection="0"/>
    <xf numFmtId="0" fontId="20" fillId="27" borderId="15" applyNumberFormat="0" applyAlignment="0" applyProtection="0"/>
    <xf numFmtId="9" fontId="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29" borderId="0" applyNumberFormat="0" applyBorder="0" applyAlignment="0" applyProtection="0"/>
    <xf numFmtId="0" fontId="28" fillId="26" borderId="0" applyNumberFormat="0" applyBorder="0" applyAlignment="0" applyProtection="0"/>
    <xf numFmtId="0" fontId="29" fillId="31" borderId="0" applyNumberFormat="0" applyBorder="0" applyAlignment="0" applyProtection="0"/>
    <xf numFmtId="0" fontId="30" fillId="30" borderId="8" applyNumberFormat="0" applyAlignment="0" applyProtection="0"/>
    <xf numFmtId="0" fontId="31" fillId="27" borderId="15" applyNumberFormat="0" applyAlignment="0" applyProtection="0"/>
    <xf numFmtId="0" fontId="32" fillId="27" borderId="8" applyNumberFormat="0" applyAlignment="0" applyProtection="0"/>
    <xf numFmtId="0" fontId="33" fillId="0" borderId="13" applyNumberFormat="0" applyFill="0" applyAlignment="0" applyProtection="0"/>
    <xf numFmtId="0" fontId="34" fillId="28" borderId="9" applyNumberFormat="0" applyAlignment="0" applyProtection="0"/>
    <xf numFmtId="0" fontId="35" fillId="0" borderId="0" applyNumberFormat="0" applyFill="0" applyBorder="0" applyAlignment="0" applyProtection="0"/>
    <xf numFmtId="0" fontId="6" fillId="32" borderId="14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16" applyNumberFormat="0" applyFill="0" applyAlignment="0" applyProtection="0"/>
    <xf numFmtId="0" fontId="38" fillId="20" borderId="0" applyNumberFormat="0" applyBorder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38" fillId="14" borderId="0" applyNumberFormat="0" applyBorder="0" applyAlignment="0" applyProtection="0"/>
    <xf numFmtId="0" fontId="38" fillId="21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38" fillId="15" borderId="0" applyNumberFormat="0" applyBorder="0" applyAlignment="0" applyProtection="0"/>
    <xf numFmtId="0" fontId="38" fillId="22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38" fillId="16" borderId="0" applyNumberFormat="0" applyBorder="0" applyAlignment="0" applyProtection="0"/>
    <xf numFmtId="0" fontId="38" fillId="23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38" fillId="17" borderId="0" applyNumberFormat="0" applyBorder="0" applyAlignment="0" applyProtection="0"/>
    <xf numFmtId="0" fontId="38" fillId="24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38" fillId="18" borderId="0" applyNumberFormat="0" applyBorder="0" applyAlignment="0" applyProtection="0"/>
    <xf numFmtId="0" fontId="38" fillId="25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38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 applyAlignment="0" applyProtection="0"/>
  </cellStyleXfs>
  <cellXfs count="160">
    <xf numFmtId="0" fontId="0" fillId="0" borderId="0" xfId="0"/>
    <xf numFmtId="0" fontId="22" fillId="0" borderId="0" xfId="0" applyFont="1"/>
    <xf numFmtId="0" fontId="0" fillId="0" borderId="0" xfId="0"/>
    <xf numFmtId="165" fontId="39" fillId="0" borderId="0" xfId="0" applyNumberFormat="1" applyFont="1" applyFill="1"/>
    <xf numFmtId="3" fontId="0" fillId="0" borderId="0" xfId="0" applyNumberFormat="1"/>
    <xf numFmtId="165" fontId="39" fillId="0" borderId="0" xfId="0" applyNumberFormat="1" applyFont="1"/>
    <xf numFmtId="10" fontId="39" fillId="0" borderId="0" xfId="0" applyNumberFormat="1" applyFont="1"/>
    <xf numFmtId="10" fontId="39" fillId="33" borderId="0" xfId="39" applyNumberFormat="1" applyFont="1" applyFill="1"/>
    <xf numFmtId="10" fontId="39" fillId="33" borderId="0" xfId="0" applyNumberFormat="1" applyFont="1" applyFill="1"/>
    <xf numFmtId="10" fontId="39" fillId="0" borderId="0" xfId="39" applyNumberFormat="1" applyFont="1" applyFill="1"/>
    <xf numFmtId="0" fontId="39" fillId="0" borderId="0" xfId="0" applyFont="1"/>
    <xf numFmtId="0" fontId="39" fillId="33" borderId="0" xfId="0" applyFont="1" applyFill="1" applyAlignment="1">
      <alignment horizontal="center"/>
    </xf>
    <xf numFmtId="0" fontId="39" fillId="0" borderId="0" xfId="0" applyFont="1" applyFill="1"/>
    <xf numFmtId="10" fontId="39" fillId="0" borderId="0" xfId="0" applyNumberFormat="1" applyFont="1" applyFill="1" applyBorder="1"/>
    <xf numFmtId="0" fontId="39" fillId="0" borderId="0" xfId="0" applyFont="1" applyFill="1" applyBorder="1" applyAlignment="1"/>
    <xf numFmtId="0" fontId="39" fillId="0" borderId="0" xfId="0" applyFont="1" applyFill="1" applyBorder="1"/>
    <xf numFmtId="10" fontId="39" fillId="0" borderId="0" xfId="0" applyNumberFormat="1" applyFont="1" applyFill="1"/>
    <xf numFmtId="0" fontId="39" fillId="0" borderId="0" xfId="0" applyFont="1" applyAlignment="1">
      <alignment horizontal="right"/>
    </xf>
    <xf numFmtId="2" fontId="39" fillId="0" borderId="0" xfId="0" applyNumberFormat="1" applyFont="1" applyFill="1" applyBorder="1" applyAlignment="1">
      <alignment horizontal="center" wrapText="1"/>
    </xf>
    <xf numFmtId="0" fontId="39" fillId="0" borderId="0" xfId="0" applyFont="1" applyFill="1" applyBorder="1" applyAlignment="1">
      <alignment horizontal="center" wrapText="1"/>
    </xf>
    <xf numFmtId="2" fontId="39" fillId="0" borderId="0" xfId="0" applyNumberFormat="1" applyFont="1" applyFill="1"/>
    <xf numFmtId="0" fontId="39" fillId="0" borderId="0" xfId="0" applyFont="1" applyFill="1" applyBorder="1" applyAlignment="1">
      <alignment horizontal="right"/>
    </xf>
    <xf numFmtId="2" fontId="39" fillId="0" borderId="0" xfId="0" applyNumberFormat="1" applyFont="1" applyFill="1" applyBorder="1"/>
    <xf numFmtId="0" fontId="39" fillId="0" borderId="1" xfId="0" applyFont="1" applyFill="1" applyBorder="1" applyAlignment="1">
      <alignment horizontal="right"/>
    </xf>
    <xf numFmtId="0" fontId="39" fillId="0" borderId="0" xfId="0" applyFont="1" applyFill="1" applyBorder="1" applyAlignment="1">
      <alignment horizontal="center"/>
    </xf>
    <xf numFmtId="2" fontId="39" fillId="0" borderId="0" xfId="0" applyNumberFormat="1" applyFont="1" applyFill="1" applyBorder="1" applyAlignment="1">
      <alignment horizontal="center"/>
    </xf>
    <xf numFmtId="0" fontId="39" fillId="0" borderId="7" xfId="0" applyFont="1" applyBorder="1"/>
    <xf numFmtId="0" fontId="39" fillId="0" borderId="6" xfId="0" applyFont="1" applyBorder="1"/>
    <xf numFmtId="0" fontId="39" fillId="0" borderId="17" xfId="0" applyFont="1" applyBorder="1"/>
    <xf numFmtId="0" fontId="39" fillId="0" borderId="0" xfId="0" applyNumberFormat="1" applyFont="1" applyFill="1"/>
    <xf numFmtId="0" fontId="39" fillId="0" borderId="0" xfId="0" applyNumberFormat="1" applyFont="1" applyFill="1" applyBorder="1"/>
    <xf numFmtId="0" fontId="39" fillId="0" borderId="19" xfId="0" applyFont="1" applyBorder="1" applyAlignment="1">
      <alignment horizontal="left"/>
    </xf>
    <xf numFmtId="0" fontId="39" fillId="0" borderId="0" xfId="0" applyFont="1" applyBorder="1"/>
    <xf numFmtId="10" fontId="39" fillId="0" borderId="0" xfId="39" applyNumberFormat="1" applyFont="1" applyBorder="1" applyAlignment="1">
      <alignment horizontal="right"/>
    </xf>
    <xf numFmtId="0" fontId="39" fillId="0" borderId="0" xfId="0" applyFont="1" applyBorder="1" applyAlignment="1">
      <alignment horizontal="right"/>
    </xf>
    <xf numFmtId="0" fontId="39" fillId="0" borderId="2" xfId="0" applyFont="1" applyBorder="1" applyAlignment="1">
      <alignment horizontal="right"/>
    </xf>
    <xf numFmtId="0" fontId="39" fillId="0" borderId="3" xfId="0" applyFont="1" applyBorder="1" applyAlignment="1">
      <alignment horizontal="left"/>
    </xf>
    <xf numFmtId="0" fontId="39" fillId="0" borderId="4" xfId="0" applyNumberFormat="1" applyFont="1" applyFill="1" applyBorder="1" applyAlignment="1">
      <alignment horizontal="center"/>
    </xf>
    <xf numFmtId="1" fontId="39" fillId="0" borderId="4" xfId="0" applyNumberFormat="1" applyFont="1" applyFill="1" applyBorder="1" applyAlignment="1">
      <alignment horizontal="center"/>
    </xf>
    <xf numFmtId="1" fontId="39" fillId="0" borderId="20" xfId="0" applyNumberFormat="1" applyFont="1" applyFill="1" applyBorder="1" applyAlignment="1">
      <alignment horizontal="center"/>
    </xf>
    <xf numFmtId="165" fontId="39" fillId="0" borderId="0" xfId="0" applyNumberFormat="1" applyFont="1" applyFill="1" applyBorder="1"/>
    <xf numFmtId="164" fontId="39" fillId="0" borderId="0" xfId="39" applyNumberFormat="1" applyFont="1" applyFill="1"/>
    <xf numFmtId="165" fontId="39" fillId="0" borderId="0" xfId="39" applyNumberFormat="1" applyFont="1" applyFill="1"/>
    <xf numFmtId="0" fontId="39" fillId="0" borderId="1" xfId="0" applyFont="1" applyFill="1" applyBorder="1"/>
    <xf numFmtId="0" fontId="39" fillId="0" borderId="7" xfId="0" applyFont="1" applyFill="1" applyBorder="1" applyAlignment="1">
      <alignment horizontal="centerContinuous"/>
    </xf>
    <xf numFmtId="0" fontId="39" fillId="0" borderId="6" xfId="0" applyFont="1" applyFill="1" applyBorder="1" applyAlignment="1">
      <alignment horizontal="centerContinuous"/>
    </xf>
    <xf numFmtId="0" fontId="39" fillId="0" borderId="17" xfId="0" applyFont="1" applyFill="1" applyBorder="1" applyAlignment="1">
      <alignment horizontal="centerContinuous"/>
    </xf>
    <xf numFmtId="0" fontId="39" fillId="0" borderId="4" xfId="0" applyFont="1" applyFill="1" applyBorder="1" applyAlignment="1">
      <alignment horizontal="center" wrapText="1"/>
    </xf>
    <xf numFmtId="0" fontId="39" fillId="0" borderId="21" xfId="0" applyFont="1" applyFill="1" applyBorder="1" applyAlignment="1">
      <alignment horizontal="center" wrapText="1"/>
    </xf>
    <xf numFmtId="0" fontId="39" fillId="0" borderId="22" xfId="0" applyFont="1" applyFill="1" applyBorder="1" applyAlignment="1">
      <alignment horizontal="left" wrapText="1"/>
    </xf>
    <xf numFmtId="0" fontId="39" fillId="0" borderId="23" xfId="0" applyFont="1" applyFill="1" applyBorder="1" applyAlignment="1">
      <alignment horizontal="left" wrapText="1"/>
    </xf>
    <xf numFmtId="2" fontId="39" fillId="0" borderId="24" xfId="0" applyNumberFormat="1" applyFont="1" applyFill="1" applyBorder="1" applyAlignment="1">
      <alignment horizontal="left"/>
    </xf>
    <xf numFmtId="2" fontId="39" fillId="0" borderId="25" xfId="0" applyNumberFormat="1" applyFont="1" applyFill="1" applyBorder="1" applyAlignment="1">
      <alignment horizontal="left"/>
    </xf>
    <xf numFmtId="165" fontId="39" fillId="0" borderId="2" xfId="0" applyNumberFormat="1" applyFont="1" applyFill="1" applyBorder="1"/>
    <xf numFmtId="165" fontId="39" fillId="0" borderId="1" xfId="0" applyNumberFormat="1" applyFont="1" applyFill="1" applyBorder="1"/>
    <xf numFmtId="165" fontId="39" fillId="0" borderId="19" xfId="0" applyNumberFormat="1" applyFont="1" applyFill="1" applyBorder="1"/>
    <xf numFmtId="10" fontId="39" fillId="0" borderId="1" xfId="39" applyNumberFormat="1" applyFont="1" applyFill="1" applyBorder="1"/>
    <xf numFmtId="10" fontId="39" fillId="0" borderId="0" xfId="39" applyNumberFormat="1" applyFont="1" applyFill="1" applyBorder="1"/>
    <xf numFmtId="0" fontId="39" fillId="0" borderId="0" xfId="0" applyFont="1" applyFill="1" applyAlignment="1">
      <alignment horizontal="left"/>
    </xf>
    <xf numFmtId="165" fontId="39" fillId="34" borderId="0" xfId="0" applyNumberFormat="1" applyFont="1" applyFill="1"/>
    <xf numFmtId="0" fontId="39" fillId="0" borderId="0" xfId="0" applyNumberFormat="1" applyFont="1"/>
    <xf numFmtId="17" fontId="39" fillId="0" borderId="0" xfId="39" applyNumberFormat="1" applyFont="1" applyFill="1" applyBorder="1"/>
    <xf numFmtId="9" fontId="39" fillId="0" borderId="0" xfId="39" applyFont="1" applyFill="1"/>
    <xf numFmtId="9" fontId="39" fillId="0" borderId="0" xfId="0" applyNumberFormat="1" applyFont="1" applyFill="1" applyBorder="1" applyAlignment="1">
      <alignment horizontal="center" wrapText="1"/>
    </xf>
    <xf numFmtId="9" fontId="39" fillId="0" borderId="2" xfId="0" applyNumberFormat="1" applyFont="1" applyFill="1" applyBorder="1" applyAlignment="1">
      <alignment horizontal="center" wrapText="1"/>
    </xf>
    <xf numFmtId="9" fontId="39" fillId="0" borderId="0" xfId="39" applyNumberFormat="1" applyFont="1" applyFill="1" applyBorder="1" applyAlignment="1">
      <alignment horizontal="center"/>
    </xf>
    <xf numFmtId="9" fontId="39" fillId="0" borderId="2" xfId="39" applyNumberFormat="1" applyFont="1" applyFill="1" applyBorder="1" applyAlignment="1">
      <alignment horizontal="center"/>
    </xf>
    <xf numFmtId="9" fontId="39" fillId="0" borderId="1" xfId="39" applyNumberFormat="1" applyFont="1" applyFill="1" applyBorder="1" applyAlignment="1">
      <alignment horizontal="center"/>
    </xf>
    <xf numFmtId="9" fontId="39" fillId="0" borderId="18" xfId="39" applyNumberFormat="1" applyFont="1" applyFill="1" applyBorder="1" applyAlignment="1">
      <alignment horizontal="center"/>
    </xf>
    <xf numFmtId="0" fontId="39" fillId="0" borderId="26" xfId="0" applyFont="1" applyFill="1" applyBorder="1" applyAlignment="1">
      <alignment horizontal="right"/>
    </xf>
    <xf numFmtId="0" fontId="39" fillId="0" borderId="27" xfId="0" applyFont="1" applyFill="1" applyBorder="1" applyAlignment="1">
      <alignment horizontal="right"/>
    </xf>
    <xf numFmtId="0" fontId="39" fillId="0" borderId="28" xfId="0" applyFont="1" applyFill="1" applyBorder="1" applyAlignment="1">
      <alignment horizontal="right"/>
    </xf>
    <xf numFmtId="10" fontId="39" fillId="0" borderId="0" xfId="39" applyNumberFormat="1" applyFont="1" applyFill="1" applyBorder="1" applyAlignment="1">
      <alignment horizontal="right"/>
    </xf>
    <xf numFmtId="0" fontId="39" fillId="0" borderId="1" xfId="0" applyFont="1" applyBorder="1"/>
    <xf numFmtId="17" fontId="39" fillId="0" borderId="0" xfId="39" applyNumberFormat="1" applyFont="1" applyFill="1" applyBorder="1" applyAlignment="1">
      <alignment horizontal="center"/>
    </xf>
    <xf numFmtId="14" fontId="40" fillId="33" borderId="0" xfId="0" applyNumberFormat="1" applyFont="1" applyFill="1"/>
    <xf numFmtId="165" fontId="39" fillId="33" borderId="0" xfId="0" applyNumberFormat="1" applyFont="1" applyFill="1" applyBorder="1"/>
    <xf numFmtId="165" fontId="39" fillId="35" borderId="0" xfId="0" applyNumberFormat="1" applyFont="1" applyFill="1" applyBorder="1"/>
    <xf numFmtId="165" fontId="39" fillId="36" borderId="0" xfId="0" applyNumberFormat="1" applyFont="1" applyFill="1" applyBorder="1"/>
    <xf numFmtId="165" fontId="39" fillId="36" borderId="2" xfId="0" applyNumberFormat="1" applyFont="1" applyFill="1" applyBorder="1"/>
    <xf numFmtId="165" fontId="39" fillId="36" borderId="1" xfId="0" applyNumberFormat="1" applyFont="1" applyFill="1" applyBorder="1"/>
    <xf numFmtId="165" fontId="39" fillId="36" borderId="18" xfId="0" applyNumberFormat="1" applyFont="1" applyFill="1" applyBorder="1"/>
    <xf numFmtId="165" fontId="39" fillId="36" borderId="19" xfId="0" applyNumberFormat="1" applyFont="1" applyFill="1" applyBorder="1"/>
    <xf numFmtId="10" fontId="39" fillId="36" borderId="0" xfId="39" applyNumberFormat="1" applyFont="1" applyFill="1"/>
    <xf numFmtId="165" fontId="39" fillId="36" borderId="0" xfId="0" applyNumberFormat="1" applyFont="1" applyFill="1"/>
    <xf numFmtId="165" fontId="39" fillId="36" borderId="4" xfId="0" applyNumberFormat="1" applyFont="1" applyFill="1" applyBorder="1"/>
    <xf numFmtId="164" fontId="39" fillId="36" borderId="4" xfId="39" applyNumberFormat="1" applyFont="1" applyFill="1" applyBorder="1"/>
    <xf numFmtId="165" fontId="39" fillId="36" borderId="0" xfId="39" applyNumberFormat="1" applyFont="1" applyFill="1"/>
    <xf numFmtId="0" fontId="40" fillId="0" borderId="0" xfId="0" applyFont="1"/>
    <xf numFmtId="0" fontId="40" fillId="0" borderId="0" xfId="0" applyFont="1" applyAlignment="1">
      <alignment horizontal="left"/>
    </xf>
    <xf numFmtId="2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4" xfId="0" applyFont="1" applyBorder="1"/>
    <xf numFmtId="0" fontId="40" fillId="0" borderId="4" xfId="0" applyFont="1" applyBorder="1" applyAlignment="1">
      <alignment horizontal="center"/>
    </xf>
    <xf numFmtId="0" fontId="40" fillId="0" borderId="4" xfId="0" applyFont="1" applyBorder="1" applyAlignment="1">
      <alignment horizontal="left"/>
    </xf>
    <xf numFmtId="0" fontId="39" fillId="0" borderId="29" xfId="0" applyFont="1" applyBorder="1" applyAlignment="1">
      <alignment horizontal="right"/>
    </xf>
    <xf numFmtId="165" fontId="39" fillId="0" borderId="29" xfId="0" applyNumberFormat="1" applyFont="1" applyFill="1" applyBorder="1" applyAlignment="1">
      <alignment horizontal="right"/>
    </xf>
    <xf numFmtId="10" fontId="39" fillId="0" borderId="29" xfId="39" applyNumberFormat="1" applyFont="1" applyFill="1" applyBorder="1" applyAlignment="1">
      <alignment horizontal="right"/>
    </xf>
    <xf numFmtId="0" fontId="39" fillId="0" borderId="29" xfId="0" applyFont="1" applyFill="1" applyBorder="1"/>
    <xf numFmtId="0" fontId="39" fillId="0" borderId="19" xfId="0" applyFont="1" applyBorder="1"/>
    <xf numFmtId="0" fontId="39" fillId="0" borderId="2" xfId="0" applyFont="1" applyBorder="1"/>
    <xf numFmtId="17" fontId="39" fillId="36" borderId="0" xfId="39" applyNumberFormat="1" applyFont="1" applyFill="1" applyBorder="1" applyAlignment="1">
      <alignment horizontal="center"/>
    </xf>
    <xf numFmtId="10" fontId="39" fillId="36" borderId="0" xfId="0" applyNumberFormat="1" applyFont="1" applyFill="1" applyBorder="1"/>
    <xf numFmtId="10" fontId="39" fillId="36" borderId="0" xfId="39" applyNumberFormat="1" applyFont="1" applyFill="1" applyBorder="1" applyAlignment="1">
      <alignment horizontal="right"/>
    </xf>
    <xf numFmtId="10" fontId="39" fillId="36" borderId="1" xfId="39" applyNumberFormat="1" applyFont="1" applyFill="1" applyBorder="1"/>
    <xf numFmtId="10" fontId="39" fillId="36" borderId="0" xfId="0" applyNumberFormat="1" applyFont="1" applyFill="1"/>
    <xf numFmtId="2" fontId="39" fillId="36" borderId="0" xfId="0" applyNumberFormat="1" applyFont="1" applyFill="1"/>
    <xf numFmtId="0" fontId="39" fillId="36" borderId="0" xfId="0" applyFont="1" applyFill="1"/>
    <xf numFmtId="10" fontId="39" fillId="36" borderId="3" xfId="39" applyNumberFormat="1" applyFont="1" applyFill="1" applyBorder="1"/>
    <xf numFmtId="10" fontId="39" fillId="36" borderId="18" xfId="39" applyNumberFormat="1" applyFont="1" applyFill="1" applyBorder="1"/>
    <xf numFmtId="0" fontId="40" fillId="0" borderId="0" xfId="0" quotePrefix="1" applyFont="1" applyFill="1"/>
    <xf numFmtId="166" fontId="39" fillId="33" borderId="0" xfId="0" applyNumberFormat="1" applyFont="1" applyFill="1"/>
    <xf numFmtId="0" fontId="39" fillId="0" borderId="30" xfId="0" applyFont="1" applyBorder="1"/>
    <xf numFmtId="0" fontId="39" fillId="0" borderId="31" xfId="0" applyFont="1" applyBorder="1"/>
    <xf numFmtId="0" fontId="39" fillId="0" borderId="32" xfId="0" applyFont="1" applyBorder="1"/>
    <xf numFmtId="0" fontId="39" fillId="0" borderId="5" xfId="0" applyFont="1" applyBorder="1"/>
    <xf numFmtId="0" fontId="39" fillId="0" borderId="33" xfId="0" applyFont="1" applyBorder="1"/>
    <xf numFmtId="0" fontId="39" fillId="0" borderId="20" xfId="0" applyFont="1" applyBorder="1"/>
    <xf numFmtId="0" fontId="39" fillId="0" borderId="4" xfId="0" applyFont="1" applyBorder="1"/>
    <xf numFmtId="165" fontId="39" fillId="0" borderId="17" xfId="0" applyNumberFormat="1" applyFont="1" applyFill="1" applyBorder="1"/>
    <xf numFmtId="9" fontId="39" fillId="36" borderId="2" xfId="39" applyFont="1" applyFill="1" applyBorder="1"/>
    <xf numFmtId="0" fontId="39" fillId="0" borderId="19" xfId="0" applyFont="1" applyFill="1" applyBorder="1"/>
    <xf numFmtId="9" fontId="39" fillId="36" borderId="21" xfId="39" applyFont="1" applyFill="1" applyBorder="1"/>
    <xf numFmtId="0" fontId="39" fillId="0" borderId="3" xfId="0" applyFont="1" applyBorder="1"/>
    <xf numFmtId="9" fontId="39" fillId="36" borderId="18" xfId="39" applyFont="1" applyFill="1" applyBorder="1"/>
    <xf numFmtId="0" fontId="39" fillId="0" borderId="18" xfId="0" applyFont="1" applyBorder="1"/>
    <xf numFmtId="0" fontId="39" fillId="0" borderId="21" xfId="0" applyFont="1" applyBorder="1"/>
    <xf numFmtId="0" fontId="22" fillId="0" borderId="4" xfId="0" applyFont="1" applyBorder="1"/>
    <xf numFmtId="2" fontId="40" fillId="37" borderId="0" xfId="0" applyNumberFormat="1" applyFont="1" applyFill="1" applyAlignment="1">
      <alignment horizontal="center"/>
    </xf>
    <xf numFmtId="0" fontId="40" fillId="0" borderId="0" xfId="0" applyFont="1" applyFill="1" applyAlignment="1">
      <alignment horizontal="left"/>
    </xf>
    <xf numFmtId="0" fontId="40" fillId="0" borderId="0" xfId="0" applyFont="1" applyFill="1"/>
    <xf numFmtId="2" fontId="40" fillId="0" borderId="0" xfId="0" applyNumberFormat="1" applyFont="1" applyFill="1" applyAlignment="1">
      <alignment horizontal="center"/>
    </xf>
    <xf numFmtId="0" fontId="0" fillId="0" borderId="0" xfId="0" applyFill="1"/>
    <xf numFmtId="0" fontId="40" fillId="0" borderId="0" xfId="0" applyFont="1" applyFill="1" applyAlignment="1">
      <alignment horizontal="center"/>
    </xf>
    <xf numFmtId="0" fontId="41" fillId="0" borderId="0" xfId="0" applyFont="1"/>
    <xf numFmtId="10" fontId="39" fillId="34" borderId="0" xfId="39" applyNumberFormat="1" applyFont="1" applyFill="1" applyBorder="1"/>
    <xf numFmtId="10" fontId="39" fillId="34" borderId="1" xfId="39" applyNumberFormat="1" applyFont="1" applyFill="1" applyBorder="1"/>
    <xf numFmtId="165" fontId="39" fillId="34" borderId="0" xfId="39" applyNumberFormat="1" applyFont="1" applyFill="1" applyBorder="1"/>
    <xf numFmtId="165" fontId="39" fillId="34" borderId="2" xfId="39" applyNumberFormat="1" applyFont="1" applyFill="1" applyBorder="1"/>
    <xf numFmtId="0" fontId="42" fillId="0" borderId="0" xfId="102"/>
    <xf numFmtId="10" fontId="39" fillId="33" borderId="5" xfId="39" applyNumberFormat="1" applyFont="1" applyFill="1" applyBorder="1"/>
    <xf numFmtId="0" fontId="39" fillId="38" borderId="0" xfId="0" applyFont="1" applyFill="1"/>
    <xf numFmtId="0" fontId="42" fillId="0" borderId="0" xfId="102" applyFill="1"/>
    <xf numFmtId="0" fontId="43" fillId="0" borderId="0" xfId="102" applyFont="1"/>
    <xf numFmtId="4" fontId="0" fillId="0" borderId="0" xfId="0" applyNumberFormat="1"/>
    <xf numFmtId="0" fontId="44" fillId="39" borderId="0" xfId="0" applyFont="1" applyFill="1" applyAlignment="1">
      <alignment horizontal="center" vertical="center" wrapText="1"/>
    </xf>
    <xf numFmtId="0" fontId="45" fillId="39" borderId="0" xfId="0" applyFont="1" applyFill="1" applyAlignment="1">
      <alignment horizontal="right" vertical="center" wrapText="1"/>
    </xf>
    <xf numFmtId="0" fontId="45" fillId="39" borderId="34" xfId="0" applyFont="1" applyFill="1" applyBorder="1" applyAlignment="1">
      <alignment horizontal="left" vertical="center" wrapText="1"/>
    </xf>
    <xf numFmtId="0" fontId="45" fillId="39" borderId="34" xfId="0" applyFont="1" applyFill="1" applyBorder="1" applyAlignment="1">
      <alignment horizontal="right" vertical="center" wrapText="1"/>
    </xf>
    <xf numFmtId="0" fontId="45" fillId="39" borderId="35" xfId="0" applyFont="1" applyFill="1" applyBorder="1" applyAlignment="1">
      <alignment horizontal="left" vertical="center" wrapText="1"/>
    </xf>
    <xf numFmtId="0" fontId="45" fillId="39" borderId="35" xfId="0" applyFont="1" applyFill="1" applyBorder="1" applyAlignment="1">
      <alignment horizontal="right" vertical="center" wrapText="1"/>
    </xf>
    <xf numFmtId="10" fontId="45" fillId="39" borderId="35" xfId="0" applyNumberFormat="1" applyFont="1" applyFill="1" applyBorder="1" applyAlignment="1">
      <alignment horizontal="right" vertical="center" wrapText="1"/>
    </xf>
    <xf numFmtId="4" fontId="0" fillId="34" borderId="0" xfId="0" applyNumberFormat="1" applyFill="1"/>
    <xf numFmtId="0" fontId="0" fillId="34" borderId="0" xfId="0" applyFill="1"/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  <xf numFmtId="4" fontId="0" fillId="40" borderId="0" xfId="0" applyNumberFormat="1" applyFill="1"/>
    <xf numFmtId="2" fontId="0" fillId="33" borderId="0" xfId="0" applyNumberFormat="1" applyFill="1" applyAlignment="1">
      <alignment horizontal="right"/>
    </xf>
    <xf numFmtId="8" fontId="0" fillId="0" borderId="0" xfId="0" applyNumberFormat="1"/>
  </cellXfs>
  <cellStyles count="103">
    <cellStyle name="20% - Accent1" xfId="1" builtinId="30" customBuiltin="1"/>
    <cellStyle name="20% - Accent1 2" xfId="61" xr:uid="{00000000-0005-0000-0000-000001000000}"/>
    <cellStyle name="20% - Accent2" xfId="2" builtinId="34" customBuiltin="1"/>
    <cellStyle name="20% - Accent2 2" xfId="65" xr:uid="{00000000-0005-0000-0000-000003000000}"/>
    <cellStyle name="20% - Accent3" xfId="3" builtinId="38" customBuiltin="1"/>
    <cellStyle name="20% - Accent3 2" xfId="69" xr:uid="{00000000-0005-0000-0000-000005000000}"/>
    <cellStyle name="20% - Accent4" xfId="4" builtinId="42" customBuiltin="1"/>
    <cellStyle name="20% - Accent4 2" xfId="73" xr:uid="{00000000-0005-0000-0000-000007000000}"/>
    <cellStyle name="20% - Accent5" xfId="5" builtinId="46" customBuiltin="1"/>
    <cellStyle name="20% - Accent5 2" xfId="77" xr:uid="{00000000-0005-0000-0000-000009000000}"/>
    <cellStyle name="20% - Accent6" xfId="6" builtinId="50" customBuiltin="1"/>
    <cellStyle name="20% - Accent6 2" xfId="81" xr:uid="{00000000-0005-0000-0000-00000B000000}"/>
    <cellStyle name="40% - Accent1" xfId="7" builtinId="31" customBuiltin="1"/>
    <cellStyle name="40% - Accent1 2" xfId="62" xr:uid="{00000000-0005-0000-0000-00000D000000}"/>
    <cellStyle name="40% - Accent2" xfId="8" builtinId="35" customBuiltin="1"/>
    <cellStyle name="40% - Accent2 2" xfId="66" xr:uid="{00000000-0005-0000-0000-00000F000000}"/>
    <cellStyle name="40% - Accent3" xfId="9" builtinId="39" customBuiltin="1"/>
    <cellStyle name="40% - Accent3 2" xfId="70" xr:uid="{00000000-0005-0000-0000-000011000000}"/>
    <cellStyle name="40% - Accent4" xfId="10" builtinId="43" customBuiltin="1"/>
    <cellStyle name="40% - Accent4 2" xfId="74" xr:uid="{00000000-0005-0000-0000-000013000000}"/>
    <cellStyle name="40% - Accent5" xfId="11" builtinId="47" customBuiltin="1"/>
    <cellStyle name="40% - Accent5 2" xfId="78" xr:uid="{00000000-0005-0000-0000-000015000000}"/>
    <cellStyle name="40% - Accent6" xfId="12" builtinId="51" customBuiltin="1"/>
    <cellStyle name="40% - Accent6 2" xfId="82" xr:uid="{00000000-0005-0000-0000-000017000000}"/>
    <cellStyle name="60% - Accent1" xfId="13" builtinId="32" customBuiltin="1"/>
    <cellStyle name="60% - Accent1 2" xfId="63" xr:uid="{00000000-0005-0000-0000-000019000000}"/>
    <cellStyle name="60% - Accent2" xfId="14" builtinId="36" customBuiltin="1"/>
    <cellStyle name="60% - Accent2 2" xfId="67" xr:uid="{00000000-0005-0000-0000-00001B000000}"/>
    <cellStyle name="60% - Accent3" xfId="15" builtinId="40" customBuiltin="1"/>
    <cellStyle name="60% - Accent3 2" xfId="71" xr:uid="{00000000-0005-0000-0000-00001D000000}"/>
    <cellStyle name="60% - Accent4" xfId="16" builtinId="44" customBuiltin="1"/>
    <cellStyle name="60% - Accent4 2" xfId="75" xr:uid="{00000000-0005-0000-0000-00001F000000}"/>
    <cellStyle name="60% - Accent5" xfId="17" builtinId="48" customBuiltin="1"/>
    <cellStyle name="60% - Accent5 2" xfId="79" xr:uid="{00000000-0005-0000-0000-000021000000}"/>
    <cellStyle name="60% - Accent6" xfId="18" builtinId="52" customBuiltin="1"/>
    <cellStyle name="60% - Accent6 2" xfId="83" xr:uid="{00000000-0005-0000-0000-000023000000}"/>
    <cellStyle name="Accent1" xfId="19" builtinId="29" customBuiltin="1"/>
    <cellStyle name="Accent1 2" xfId="60" xr:uid="{00000000-0005-0000-0000-000025000000}"/>
    <cellStyle name="Accent2" xfId="20" builtinId="33" customBuiltin="1"/>
    <cellStyle name="Accent2 2" xfId="64" xr:uid="{00000000-0005-0000-0000-000027000000}"/>
    <cellStyle name="Accent3" xfId="21" builtinId="37" customBuiltin="1"/>
    <cellStyle name="Accent3 2" xfId="68" xr:uid="{00000000-0005-0000-0000-000029000000}"/>
    <cellStyle name="Accent4" xfId="22" builtinId="41" customBuiltin="1"/>
    <cellStyle name="Accent4 2" xfId="72" xr:uid="{00000000-0005-0000-0000-00002B000000}"/>
    <cellStyle name="Accent5" xfId="23" builtinId="45" customBuiltin="1"/>
    <cellStyle name="Accent5 2" xfId="76" xr:uid="{00000000-0005-0000-0000-00002D000000}"/>
    <cellStyle name="Accent6" xfId="24" builtinId="49" customBuiltin="1"/>
    <cellStyle name="Accent6 2" xfId="80" xr:uid="{00000000-0005-0000-0000-00002F000000}"/>
    <cellStyle name="Bad" xfId="25" builtinId="27" customBuiltin="1"/>
    <cellStyle name="Bad 2" xfId="49" xr:uid="{00000000-0005-0000-0000-000031000000}"/>
    <cellStyle name="Calculation" xfId="26" builtinId="22" customBuiltin="1"/>
    <cellStyle name="Calculation 2" xfId="53" xr:uid="{00000000-0005-0000-0000-000033000000}"/>
    <cellStyle name="Check Cell" xfId="27" builtinId="23" customBuiltin="1"/>
    <cellStyle name="Check Cell 2" xfId="55" xr:uid="{00000000-0005-0000-0000-000035000000}"/>
    <cellStyle name="Explanatory Text" xfId="28" builtinId="53" customBuiltin="1"/>
    <cellStyle name="Explanatory Text 2" xfId="58" xr:uid="{00000000-0005-0000-0000-000037000000}"/>
    <cellStyle name="Good" xfId="29" builtinId="26" customBuiltin="1"/>
    <cellStyle name="Good 2" xfId="48" xr:uid="{00000000-0005-0000-0000-000039000000}"/>
    <cellStyle name="Heading 1" xfId="30" builtinId="16" customBuiltin="1"/>
    <cellStyle name="Heading 1 2" xfId="44" xr:uid="{00000000-0005-0000-0000-00003B000000}"/>
    <cellStyle name="Heading 2" xfId="31" builtinId="17" customBuiltin="1"/>
    <cellStyle name="Heading 2 2" xfId="45" xr:uid="{00000000-0005-0000-0000-00003D000000}"/>
    <cellStyle name="Heading 3" xfId="32" builtinId="18" customBuiltin="1"/>
    <cellStyle name="Heading 3 2" xfId="46" xr:uid="{00000000-0005-0000-0000-00003F000000}"/>
    <cellStyle name="Heading 4" xfId="33" builtinId="19" customBuiltin="1"/>
    <cellStyle name="Heading 4 2" xfId="47" xr:uid="{00000000-0005-0000-0000-000041000000}"/>
    <cellStyle name="Hyperlink" xfId="102" builtinId="8"/>
    <cellStyle name="Input" xfId="34" builtinId="20" customBuiltin="1"/>
    <cellStyle name="Input 2" xfId="51" xr:uid="{00000000-0005-0000-0000-000044000000}"/>
    <cellStyle name="Linked Cell" xfId="35" builtinId="24" customBuiltin="1"/>
    <cellStyle name="Linked Cell 2" xfId="54" xr:uid="{00000000-0005-0000-0000-000046000000}"/>
    <cellStyle name="Neutral" xfId="36" builtinId="28" customBuiltin="1"/>
    <cellStyle name="Neutral 2" xfId="50" xr:uid="{00000000-0005-0000-0000-000048000000}"/>
    <cellStyle name="Normal" xfId="0" builtinId="0"/>
    <cellStyle name="Normal 10" xfId="91" xr:uid="{00000000-0005-0000-0000-00004A000000}"/>
    <cellStyle name="Normal 11" xfId="92" xr:uid="{00000000-0005-0000-0000-00004B000000}"/>
    <cellStyle name="Normal 12" xfId="93" xr:uid="{00000000-0005-0000-0000-00004C000000}"/>
    <cellStyle name="Normal 13" xfId="94" xr:uid="{00000000-0005-0000-0000-00004D000000}"/>
    <cellStyle name="Normal 14" xfId="95" xr:uid="{00000000-0005-0000-0000-00004E000000}"/>
    <cellStyle name="Normal 15" xfId="96" xr:uid="{00000000-0005-0000-0000-00004F000000}"/>
    <cellStyle name="Normal 16" xfId="97" xr:uid="{00000000-0005-0000-0000-000050000000}"/>
    <cellStyle name="Normal 17" xfId="98" xr:uid="{00000000-0005-0000-0000-000051000000}"/>
    <cellStyle name="Normal 18" xfId="99" xr:uid="{00000000-0005-0000-0000-000052000000}"/>
    <cellStyle name="Normal 19" xfId="100" xr:uid="{00000000-0005-0000-0000-000053000000}"/>
    <cellStyle name="Normal 2" xfId="43" xr:uid="{00000000-0005-0000-0000-000054000000}"/>
    <cellStyle name="Normal 20" xfId="101" xr:uid="{00000000-0005-0000-0000-000055000000}"/>
    <cellStyle name="Normal 3" xfId="84" xr:uid="{00000000-0005-0000-0000-000056000000}"/>
    <cellStyle name="Normal 4" xfId="85" xr:uid="{00000000-0005-0000-0000-000057000000}"/>
    <cellStyle name="Normal 5" xfId="86" xr:uid="{00000000-0005-0000-0000-000058000000}"/>
    <cellStyle name="Normal 6" xfId="87" xr:uid="{00000000-0005-0000-0000-000059000000}"/>
    <cellStyle name="Normal 7" xfId="88" xr:uid="{00000000-0005-0000-0000-00005A000000}"/>
    <cellStyle name="Normal 8" xfId="89" xr:uid="{00000000-0005-0000-0000-00005B000000}"/>
    <cellStyle name="Normal 9" xfId="90" xr:uid="{00000000-0005-0000-0000-00005C000000}"/>
    <cellStyle name="Note" xfId="37" builtinId="10" customBuiltin="1"/>
    <cellStyle name="Note 2" xfId="57" xr:uid="{00000000-0005-0000-0000-00005E000000}"/>
    <cellStyle name="Output" xfId="38" builtinId="21" customBuiltin="1"/>
    <cellStyle name="Output 2" xfId="52" xr:uid="{00000000-0005-0000-0000-000060000000}"/>
    <cellStyle name="Percent" xfId="39" builtinId="5"/>
    <cellStyle name="Title" xfId="40" builtinId="15" customBuiltin="1"/>
    <cellStyle name="Total" xfId="41" builtinId="25" customBuiltin="1"/>
    <cellStyle name="Total 2" xfId="59" xr:uid="{00000000-0005-0000-0000-000064000000}"/>
    <cellStyle name="Warning Text" xfId="42" builtinId="11" customBuiltin="1"/>
    <cellStyle name="Warning Text 2" xfId="56" xr:uid="{00000000-0005-0000-0000-000066000000}"/>
  </cellStyles>
  <dxfs count="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verallmoney.com/us-treasuries-yield-curve/" TargetMode="External"/><Relationship Id="rId1" Type="http://schemas.openxmlformats.org/officeDocument/2006/relationships/hyperlink" Target="http://www.market-risk-premia.com/u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65"/>
  <sheetViews>
    <sheetView tabSelected="1" zoomScale="90" zoomScaleNormal="90" workbookViewId="0">
      <selection activeCell="M26" sqref="M26"/>
    </sheetView>
  </sheetViews>
  <sheetFormatPr defaultColWidth="9.140625" defaultRowHeight="18.75" x14ac:dyDescent="0.3"/>
  <cols>
    <col min="1" max="1" width="37.7109375" style="10" customWidth="1"/>
    <col min="2" max="2" width="11.42578125" style="10" customWidth="1"/>
    <col min="3" max="4" width="12.140625" style="10" customWidth="1"/>
    <col min="5" max="5" width="13.42578125" style="10" customWidth="1"/>
    <col min="6" max="7" width="12.42578125" style="10" customWidth="1"/>
    <col min="8" max="11" width="11.7109375" style="10" customWidth="1"/>
    <col min="12" max="13" width="12.140625" style="10" customWidth="1"/>
    <col min="14" max="14" width="21.85546875" style="10" bestFit="1" customWidth="1"/>
    <col min="15" max="18" width="10.85546875" style="10" customWidth="1"/>
    <col min="19" max="16384" width="9.140625" style="10"/>
  </cols>
  <sheetData>
    <row r="1" spans="1:30" x14ac:dyDescent="0.3">
      <c r="A1" s="10" t="s">
        <v>42</v>
      </c>
      <c r="B1" s="11" t="s">
        <v>113</v>
      </c>
      <c r="C1" s="107" t="str">
        <f>VLOOKUP($B$1,'SP500'!$B$2:$J$133,2,FALSE)</f>
        <v>CVS Health Corporation (CVS)</v>
      </c>
      <c r="D1" s="107"/>
      <c r="E1" s="13"/>
      <c r="F1" s="12"/>
      <c r="G1" s="14"/>
      <c r="H1" s="15"/>
      <c r="I1" s="44"/>
      <c r="J1" s="45" t="s">
        <v>38</v>
      </c>
      <c r="K1" s="45"/>
      <c r="L1" s="46"/>
    </row>
    <row r="2" spans="1:30" ht="37.5" x14ac:dyDescent="0.3">
      <c r="A2" s="10" t="s">
        <v>20</v>
      </c>
      <c r="B2" s="111">
        <v>3.7400000000000003E-2</v>
      </c>
      <c r="C2" s="16"/>
      <c r="D2" s="17" t="s">
        <v>24</v>
      </c>
      <c r="E2" s="75">
        <v>45567</v>
      </c>
      <c r="G2" s="18"/>
      <c r="H2" s="19"/>
      <c r="I2" s="49" t="s">
        <v>33</v>
      </c>
      <c r="J2" s="47" t="s">
        <v>36</v>
      </c>
      <c r="K2" s="47" t="s">
        <v>25</v>
      </c>
      <c r="L2" s="48" t="s">
        <v>37</v>
      </c>
      <c r="N2" s="10" t="s">
        <v>64</v>
      </c>
      <c r="O2" s="10" t="s">
        <v>65</v>
      </c>
    </row>
    <row r="3" spans="1:30" x14ac:dyDescent="0.3">
      <c r="A3" s="10" t="s">
        <v>84</v>
      </c>
      <c r="B3" s="106">
        <f>VLOOKUP($B$1,'SP500'!$B$2:$J$133,4,FALSE)</f>
        <v>0.68666666666666665</v>
      </c>
      <c r="C3" s="20"/>
      <c r="D3" s="17" t="s">
        <v>35</v>
      </c>
      <c r="E3" s="107" t="s">
        <v>27</v>
      </c>
      <c r="G3" s="18"/>
      <c r="H3" s="19"/>
      <c r="I3" s="50" t="s">
        <v>28</v>
      </c>
      <c r="J3" s="63">
        <v>8.9300000000000004E-2</v>
      </c>
      <c r="K3" s="63">
        <v>0.1268</v>
      </c>
      <c r="L3" s="64">
        <v>0.1711</v>
      </c>
      <c r="N3" s="112" t="s">
        <v>66</v>
      </c>
      <c r="O3" s="113">
        <v>0.21</v>
      </c>
      <c r="R3" s="10" t="s">
        <v>91</v>
      </c>
      <c r="T3" s="143" t="s">
        <v>99</v>
      </c>
      <c r="Z3" s="141" t="s">
        <v>92</v>
      </c>
      <c r="AA3" s="141"/>
      <c r="AB3" s="141"/>
      <c r="AC3" s="141"/>
      <c r="AD3" s="141"/>
    </row>
    <row r="4" spans="1:30" x14ac:dyDescent="0.3">
      <c r="A4" s="10" t="s">
        <v>4</v>
      </c>
      <c r="B4" s="8">
        <v>2.5100000000000001E-2</v>
      </c>
      <c r="C4" s="16"/>
      <c r="D4" s="21" t="s">
        <v>34</v>
      </c>
      <c r="E4" s="107" t="s">
        <v>40</v>
      </c>
      <c r="G4" s="18"/>
      <c r="H4" s="22"/>
      <c r="I4" s="51" t="s">
        <v>29</v>
      </c>
      <c r="J4" s="65">
        <v>0.1094</v>
      </c>
      <c r="K4" s="65">
        <v>0.15329999999999999</v>
      </c>
      <c r="L4" s="66">
        <v>0.19850000000000001</v>
      </c>
      <c r="N4" s="114" t="s">
        <v>67</v>
      </c>
      <c r="O4" s="115">
        <v>0.44</v>
      </c>
      <c r="R4" s="10" t="s">
        <v>88</v>
      </c>
    </row>
    <row r="5" spans="1:30" ht="19.5" thickBot="1" x14ac:dyDescent="0.35">
      <c r="A5" s="10" t="s">
        <v>21</v>
      </c>
      <c r="B5" s="105">
        <f>B2+(B3*B4)</f>
        <v>5.4635333333333334E-2</v>
      </c>
      <c r="C5" s="16"/>
      <c r="D5" s="21" t="s">
        <v>64</v>
      </c>
      <c r="E5" s="107" t="str">
        <f>CONCATENATE(E3,", ",E4)</f>
        <v>Wide, Negative</v>
      </c>
      <c r="G5" s="18"/>
      <c r="H5" s="22"/>
      <c r="I5" s="52" t="s">
        <v>27</v>
      </c>
      <c r="J5" s="67">
        <v>0.15820000000000001</v>
      </c>
      <c r="K5" s="67">
        <v>0.21179999999999999</v>
      </c>
      <c r="L5" s="68">
        <v>0.27250000000000002</v>
      </c>
      <c r="N5" s="114" t="s">
        <v>69</v>
      </c>
      <c r="O5" s="115">
        <v>0.44</v>
      </c>
      <c r="R5" s="142" t="s">
        <v>111</v>
      </c>
    </row>
    <row r="6" spans="1:30" x14ac:dyDescent="0.3">
      <c r="A6" s="10" t="s">
        <v>47</v>
      </c>
      <c r="B6" s="16"/>
      <c r="C6" s="6"/>
      <c r="F6" s="14"/>
      <c r="G6" s="18"/>
      <c r="H6" s="22"/>
      <c r="I6" s="22"/>
      <c r="J6" s="22"/>
      <c r="K6" s="15"/>
      <c r="L6" s="15"/>
      <c r="N6" s="116" t="s">
        <v>68</v>
      </c>
      <c r="O6" s="117">
        <v>0.53</v>
      </c>
    </row>
    <row r="7" spans="1:30" ht="19.5" thickBot="1" x14ac:dyDescent="0.35">
      <c r="B7" s="9"/>
      <c r="C7" s="23" t="s">
        <v>25</v>
      </c>
      <c r="D7" s="23" t="str">
        <f>KeyRatios!C4</f>
        <v>2014-12</v>
      </c>
      <c r="E7" s="23" t="str">
        <f>KeyRatios!D4</f>
        <v>2015-12</v>
      </c>
      <c r="F7" s="23" t="str">
        <f>KeyRatios!E4</f>
        <v>2016-12</v>
      </c>
      <c r="G7" s="23" t="str">
        <f>KeyRatios!F4</f>
        <v>2017-12</v>
      </c>
      <c r="H7" s="23" t="str">
        <f>KeyRatios!G4</f>
        <v>2018-12</v>
      </c>
      <c r="I7" s="23" t="str">
        <f>KeyRatios!H4</f>
        <v>2019-12</v>
      </c>
      <c r="J7" s="23" t="str">
        <f>KeyRatios!I4</f>
        <v>2020-12</v>
      </c>
      <c r="K7" s="23" t="str">
        <f>KeyRatios!J4</f>
        <v>2021-12</v>
      </c>
      <c r="L7" s="23" t="str">
        <f>KeyRatios!K4</f>
        <v>2022-12</v>
      </c>
      <c r="M7" s="21"/>
      <c r="N7" s="112" t="s">
        <v>70</v>
      </c>
      <c r="O7" s="113">
        <v>0.54</v>
      </c>
      <c r="R7" s="10" t="s">
        <v>89</v>
      </c>
    </row>
    <row r="8" spans="1:30" x14ac:dyDescent="0.3">
      <c r="A8" s="10" t="s">
        <v>41</v>
      </c>
      <c r="B8" s="83">
        <f>R32</f>
        <v>0.01</v>
      </c>
      <c r="C8" s="102">
        <f>MEDIAN(D8:L8)</f>
        <v>0.11681122449336938</v>
      </c>
      <c r="D8" s="103">
        <f>KeyRatios!C11/KeyRatios!D15</f>
        <v>0.11899944822512415</v>
      </c>
      <c r="E8" s="103">
        <f>KeyRatios!D11/KeyRatios!E15</f>
        <v>5.7996797722825115E-2</v>
      </c>
      <c r="F8" s="103">
        <f>KeyRatios!E11/KeyRatios!F15</f>
        <v>0.11462300076161461</v>
      </c>
      <c r="G8" s="103">
        <f>KeyRatios!F11/KeyRatios!G15</f>
        <v>0.11353711790393012</v>
      </c>
      <c r="H8" s="103">
        <f>KeyRatios!G11/KeyRatios!H15</f>
        <v>0.17963224893917962</v>
      </c>
      <c r="I8" s="103">
        <f>KeyRatios!H11/KeyRatios!I15</f>
        <v>-1.6579406631762651E-2</v>
      </c>
      <c r="J8" s="103">
        <f>KeyRatios!I11/KeyRatios!J15</f>
        <v>0.19008264462809918</v>
      </c>
      <c r="K8" s="103">
        <f>KeyRatios!J11/KeyRatios!K15</f>
        <v>0.14514218009478674</v>
      </c>
      <c r="L8" s="72"/>
      <c r="M8" s="24"/>
      <c r="N8" s="114" t="s">
        <v>71</v>
      </c>
      <c r="O8" s="115">
        <v>0.59</v>
      </c>
      <c r="R8" s="139" t="s">
        <v>90</v>
      </c>
    </row>
    <row r="9" spans="1:30" x14ac:dyDescent="0.3">
      <c r="A9" s="21" t="s">
        <v>56</v>
      </c>
      <c r="B9" s="105">
        <f>H32</f>
        <v>0.10783908151421689</v>
      </c>
      <c r="C9" s="105">
        <f>MEDIAN(I32:R32)</f>
        <v>5.4027586681397607E-2</v>
      </c>
      <c r="D9" s="12" t="s">
        <v>86</v>
      </c>
      <c r="E9" s="12"/>
      <c r="F9" s="15"/>
      <c r="G9" s="25"/>
      <c r="H9" s="22"/>
      <c r="I9" s="22"/>
      <c r="J9" s="22"/>
      <c r="K9" s="15"/>
      <c r="L9" s="15"/>
      <c r="N9" s="114" t="s">
        <v>72</v>
      </c>
      <c r="O9" s="115">
        <v>0.59</v>
      </c>
    </row>
    <row r="10" spans="1:30" x14ac:dyDescent="0.3">
      <c r="A10" s="10" t="s">
        <v>49</v>
      </c>
      <c r="B10" s="83">
        <f>H33</f>
        <v>0.19</v>
      </c>
      <c r="C10" s="83">
        <f>MEDIAN(D10:L10)</f>
        <v>0.34693877551020402</v>
      </c>
      <c r="D10" s="83">
        <f>KeyRatios!C12/KeyRatios!C11</f>
        <v>0.37403400309119011</v>
      </c>
      <c r="E10" s="83">
        <f>KeyRatios!D12/KeyRatios!D11</f>
        <v>0.67484662576687127</v>
      </c>
      <c r="F10" s="83">
        <f>KeyRatios!E12/KeyRatios!E11</f>
        <v>0.33222591362126247</v>
      </c>
      <c r="G10" s="83">
        <f>KeyRatios!F12/KeyRatios!F11</f>
        <v>0.36630036630036628</v>
      </c>
      <c r="H10" s="83">
        <f>KeyRatios!G12/KeyRatios!G11</f>
        <v>0.39370078740157477</v>
      </c>
      <c r="I10" s="83">
        <f>KeyRatios!H12/KeyRatios!H11</f>
        <v>-3.5087719298245617</v>
      </c>
      <c r="J10" s="83">
        <f>KeyRatios!I12/KeyRatios!I11</f>
        <v>0.3105590062111801</v>
      </c>
      <c r="K10" s="83">
        <f>KeyRatios!J12/KeyRatios!J11</f>
        <v>0.34693877551020402</v>
      </c>
      <c r="L10" s="83">
        <f>KeyRatios!K12/KeyRatios!K11</f>
        <v>0.30237580993520519</v>
      </c>
      <c r="N10" s="116" t="s">
        <v>73</v>
      </c>
      <c r="O10" s="117">
        <v>0.63</v>
      </c>
    </row>
    <row r="11" spans="1:30" x14ac:dyDescent="0.3">
      <c r="A11" s="15"/>
      <c r="B11" s="3"/>
      <c r="C11" s="3"/>
      <c r="E11" s="9"/>
      <c r="F11" s="9"/>
      <c r="G11" s="9"/>
      <c r="H11" s="9"/>
      <c r="I11" s="9"/>
      <c r="J11" s="9"/>
      <c r="K11" s="62"/>
      <c r="L11" s="9"/>
      <c r="N11" s="112" t="s">
        <v>74</v>
      </c>
      <c r="O11" s="113">
        <v>0.64</v>
      </c>
    </row>
    <row r="12" spans="1:30" x14ac:dyDescent="0.3">
      <c r="A12" s="15" t="s">
        <v>44</v>
      </c>
      <c r="B12" s="3"/>
      <c r="C12" s="3"/>
      <c r="D12" s="84">
        <f>KeyRatios!C12</f>
        <v>2.42</v>
      </c>
      <c r="E12" s="84">
        <f>KeyRatios!D12</f>
        <v>2.2000000000000002</v>
      </c>
      <c r="F12" s="84">
        <f>KeyRatios!E12</f>
        <v>2</v>
      </c>
      <c r="G12" s="84">
        <f>KeyRatios!F12</f>
        <v>2</v>
      </c>
      <c r="H12" s="84">
        <f>KeyRatios!G12</f>
        <v>2</v>
      </c>
      <c r="I12" s="84">
        <f>KeyRatios!H12</f>
        <v>2</v>
      </c>
      <c r="J12" s="84">
        <f>KeyRatios!I12</f>
        <v>2</v>
      </c>
      <c r="K12" s="84">
        <f>KeyRatios!J12</f>
        <v>1.7</v>
      </c>
      <c r="L12" s="84">
        <f>KeyRatios!K12</f>
        <v>1.4</v>
      </c>
      <c r="N12" s="114" t="s">
        <v>75</v>
      </c>
      <c r="O12" s="115">
        <v>0.68</v>
      </c>
    </row>
    <row r="13" spans="1:30" ht="19.5" thickBot="1" x14ac:dyDescent="0.35">
      <c r="A13" s="43" t="s">
        <v>45</v>
      </c>
      <c r="B13" s="73"/>
      <c r="C13" s="54"/>
      <c r="D13" s="104">
        <f>D12/E12-1</f>
        <v>9.9999999999999867E-2</v>
      </c>
      <c r="E13" s="104">
        <f t="shared" ref="E13:K13" si="0">E12/F12-1</f>
        <v>0.10000000000000009</v>
      </c>
      <c r="F13" s="104">
        <f t="shared" si="0"/>
        <v>0</v>
      </c>
      <c r="G13" s="104">
        <f t="shared" si="0"/>
        <v>0</v>
      </c>
      <c r="H13" s="104">
        <f t="shared" si="0"/>
        <v>0</v>
      </c>
      <c r="I13" s="104">
        <f t="shared" si="0"/>
        <v>0</v>
      </c>
      <c r="J13" s="104">
        <f t="shared" si="0"/>
        <v>0.17647058823529416</v>
      </c>
      <c r="K13" s="104">
        <f t="shared" si="0"/>
        <v>0.21428571428571441</v>
      </c>
      <c r="L13" s="56"/>
      <c r="N13" s="114" t="s">
        <v>76</v>
      </c>
      <c r="O13" s="115">
        <v>0.68</v>
      </c>
    </row>
    <row r="14" spans="1:30" x14ac:dyDescent="0.3">
      <c r="A14" s="98" t="s">
        <v>61</v>
      </c>
      <c r="B14" s="95" t="s">
        <v>22</v>
      </c>
      <c r="C14" s="96" t="s">
        <v>1</v>
      </c>
      <c r="D14" s="97" t="s">
        <v>2</v>
      </c>
      <c r="E14" s="57"/>
      <c r="F14" s="57"/>
      <c r="G14" s="57"/>
      <c r="H14" s="57"/>
      <c r="I14" s="57"/>
      <c r="J14" s="57"/>
      <c r="K14" s="57"/>
      <c r="L14" s="57"/>
      <c r="N14" s="116" t="s">
        <v>77</v>
      </c>
      <c r="O14" s="117">
        <v>0.73</v>
      </c>
    </row>
    <row r="15" spans="1:30" x14ac:dyDescent="0.3">
      <c r="A15" s="15" t="str">
        <f>Estimates!D1</f>
        <v>Current Year (2024)</v>
      </c>
      <c r="B15" s="84">
        <f>Estimates!D3</f>
        <v>6.53</v>
      </c>
      <c r="C15" s="84">
        <f>Estimates!D5</f>
        <v>7</v>
      </c>
      <c r="D15" s="84">
        <f>Estimates!D4</f>
        <v>6.41</v>
      </c>
      <c r="F15" s="15"/>
      <c r="G15" s="15"/>
      <c r="H15" s="15"/>
      <c r="I15" s="15"/>
      <c r="J15" s="15"/>
      <c r="K15" s="15"/>
      <c r="L15" s="15"/>
    </row>
    <row r="16" spans="1:30" ht="19.5" thickBot="1" x14ac:dyDescent="0.35">
      <c r="A16" s="15" t="str">
        <f>Estimates!E1</f>
        <v>Next Year (2025)</v>
      </c>
      <c r="B16" s="84">
        <f>Estimates!E3</f>
        <v>7.31</v>
      </c>
      <c r="C16" s="84">
        <f>Estimates!E5</f>
        <v>8.1199999999999992</v>
      </c>
      <c r="D16" s="84">
        <f>Estimates!E4</f>
        <v>7.03</v>
      </c>
      <c r="F16" s="15"/>
      <c r="G16" s="15"/>
      <c r="H16" s="15"/>
      <c r="I16" s="15"/>
      <c r="J16" s="15"/>
      <c r="K16" s="15"/>
      <c r="L16" s="15"/>
    </row>
    <row r="17" spans="1:18" x14ac:dyDescent="0.3">
      <c r="A17" s="10" t="s">
        <v>63</v>
      </c>
      <c r="B17" s="83">
        <f>KeyRatios!C16/100</f>
        <v>5.6299999999999996E-2</v>
      </c>
      <c r="C17" s="83">
        <f>B17</f>
        <v>5.6299999999999996E-2</v>
      </c>
      <c r="D17" s="83">
        <f>B17</f>
        <v>5.6299999999999996E-2</v>
      </c>
      <c r="F17" s="26"/>
      <c r="G17" s="27"/>
      <c r="H17" s="27"/>
      <c r="I17" s="27" t="s">
        <v>48</v>
      </c>
      <c r="J17" s="28"/>
      <c r="K17" s="15"/>
      <c r="L17" s="15"/>
    </row>
    <row r="18" spans="1:18" x14ac:dyDescent="0.3">
      <c r="B18" s="9"/>
      <c r="C18" s="9"/>
      <c r="D18" s="9"/>
      <c r="F18" s="99"/>
      <c r="G18" s="32"/>
      <c r="H18" s="32"/>
      <c r="I18" s="32"/>
      <c r="J18" s="100"/>
      <c r="K18" s="15"/>
      <c r="L18" s="15"/>
    </row>
    <row r="19" spans="1:18" x14ac:dyDescent="0.3">
      <c r="A19" s="15" t="s">
        <v>62</v>
      </c>
      <c r="B19" s="84">
        <f>D12</f>
        <v>2.42</v>
      </c>
      <c r="C19" s="12"/>
      <c r="D19" s="29"/>
      <c r="E19" s="30"/>
      <c r="F19" s="31" t="s">
        <v>16</v>
      </c>
      <c r="G19" s="32"/>
      <c r="H19" s="33" t="s">
        <v>17</v>
      </c>
      <c r="I19" s="34" t="s">
        <v>18</v>
      </c>
      <c r="J19" s="35" t="s">
        <v>19</v>
      </c>
      <c r="K19" s="15"/>
      <c r="L19" s="15"/>
    </row>
    <row r="20" spans="1:18" x14ac:dyDescent="0.3">
      <c r="A20" s="15" t="s">
        <v>46</v>
      </c>
      <c r="B20" s="7">
        <v>0.05</v>
      </c>
      <c r="C20" s="12"/>
      <c r="D20" s="29"/>
      <c r="E20" s="30"/>
      <c r="F20" s="31"/>
      <c r="G20" s="32"/>
      <c r="H20" s="33"/>
      <c r="I20" s="34"/>
      <c r="J20" s="35"/>
      <c r="K20" s="15"/>
      <c r="L20" s="15"/>
    </row>
    <row r="21" spans="1:18" x14ac:dyDescent="0.3">
      <c r="A21" s="10" t="s">
        <v>55</v>
      </c>
      <c r="B21" s="87">
        <f>B19*(1+B20)</f>
        <v>2.5409999999999999</v>
      </c>
      <c r="C21" s="3"/>
      <c r="D21" s="30"/>
      <c r="E21" s="30"/>
      <c r="F21" s="31" t="s">
        <v>32</v>
      </c>
      <c r="G21" s="78">
        <f>C26</f>
        <v>75.324789310608111</v>
      </c>
      <c r="H21" s="137">
        <f>C16</f>
        <v>8.1199999999999992</v>
      </c>
      <c r="I21" s="137">
        <f>B16</f>
        <v>7.31</v>
      </c>
      <c r="J21" s="138">
        <f>D16</f>
        <v>7.03</v>
      </c>
      <c r="K21" s="15"/>
      <c r="L21" s="15"/>
    </row>
    <row r="22" spans="1:18" x14ac:dyDescent="0.3">
      <c r="E22" s="30"/>
      <c r="F22" s="31" t="s">
        <v>1</v>
      </c>
      <c r="G22" s="135">
        <f>C17</f>
        <v>5.6299999999999996E-2</v>
      </c>
      <c r="H22" s="78">
        <f t="dataTable" ref="H22:J24" dt2D="1" dtr="1" r1="B16" r2="B17" ca="1"/>
        <v>81.185792918233346</v>
      </c>
      <c r="I22" s="78">
        <v>81.185792918233346</v>
      </c>
      <c r="J22" s="79">
        <v>73.319818660518948</v>
      </c>
      <c r="K22" s="15"/>
      <c r="L22" s="15"/>
    </row>
    <row r="23" spans="1:18" x14ac:dyDescent="0.3">
      <c r="A23" s="10" t="s">
        <v>5</v>
      </c>
      <c r="B23" s="106">
        <f>VLOOKUP(E5,N3:O14,2,FALSE)</f>
        <v>0.64</v>
      </c>
      <c r="C23" s="58" t="s">
        <v>78</v>
      </c>
      <c r="D23" s="9"/>
      <c r="E23" s="12"/>
      <c r="F23" s="31" t="s">
        <v>22</v>
      </c>
      <c r="G23" s="135">
        <f>B17</f>
        <v>5.6299999999999996E-2</v>
      </c>
      <c r="H23" s="78">
        <v>81.185792918233346</v>
      </c>
      <c r="I23" s="78">
        <v>81.185792918233346</v>
      </c>
      <c r="J23" s="79">
        <v>73.319818660518948</v>
      </c>
      <c r="K23" s="15"/>
      <c r="L23" s="15"/>
    </row>
    <row r="24" spans="1:18" ht="19.5" thickBot="1" x14ac:dyDescent="0.35">
      <c r="B24" s="12"/>
      <c r="C24" s="12"/>
      <c r="D24" s="12"/>
      <c r="F24" s="36" t="s">
        <v>2</v>
      </c>
      <c r="G24" s="136">
        <f>D17</f>
        <v>5.6299999999999996E-2</v>
      </c>
      <c r="H24" s="80">
        <v>81.185792918233346</v>
      </c>
      <c r="I24" s="80">
        <v>81.185792918233346</v>
      </c>
      <c r="J24" s="81">
        <v>73.319818660518948</v>
      </c>
    </row>
    <row r="25" spans="1:18" ht="19.5" thickBot="1" x14ac:dyDescent="0.35">
      <c r="B25" s="69" t="s">
        <v>13</v>
      </c>
      <c r="C25" s="70" t="s">
        <v>14</v>
      </c>
      <c r="D25" s="71" t="s">
        <v>15</v>
      </c>
    </row>
    <row r="26" spans="1:18" x14ac:dyDescent="0.3">
      <c r="A26" s="10" t="s">
        <v>31</v>
      </c>
      <c r="B26" s="82">
        <f>H22</f>
        <v>81.185792918233346</v>
      </c>
      <c r="C26" s="78">
        <f>C46</f>
        <v>75.324789310608111</v>
      </c>
      <c r="D26" s="79">
        <f>J24</f>
        <v>73.319818660518948</v>
      </c>
      <c r="K26" s="15"/>
      <c r="L26" s="15"/>
      <c r="M26" s="15"/>
    </row>
    <row r="27" spans="1:18" x14ac:dyDescent="0.3">
      <c r="A27" s="10" t="s">
        <v>3</v>
      </c>
      <c r="B27" s="55"/>
      <c r="C27" s="76">
        <v>62.24</v>
      </c>
      <c r="D27" s="53"/>
      <c r="K27" s="15"/>
      <c r="L27" s="15"/>
      <c r="M27" s="15"/>
    </row>
    <row r="28" spans="1:18" ht="19.5" thickBot="1" x14ac:dyDescent="0.35">
      <c r="A28" s="10" t="s">
        <v>57</v>
      </c>
      <c r="B28" s="108">
        <f>B26/$C$27-1</f>
        <v>0.30439898647547148</v>
      </c>
      <c r="C28" s="104">
        <f>C26/$C$27-1</f>
        <v>0.21023119072313801</v>
      </c>
      <c r="D28" s="109">
        <f>D26/$C$27-1</f>
        <v>0.1780176520006258</v>
      </c>
      <c r="F28" s="6"/>
      <c r="G28" s="5"/>
      <c r="K28" s="25"/>
      <c r="L28" s="15"/>
      <c r="M28" s="15"/>
    </row>
    <row r="29" spans="1:18" x14ac:dyDescent="0.3">
      <c r="B29" s="57"/>
      <c r="C29" s="57"/>
      <c r="D29" s="57"/>
      <c r="F29" s="6" t="s">
        <v>58</v>
      </c>
      <c r="G29" s="83">
        <f>(H33-C33)/5</f>
        <v>-3.9825421133231231E-2</v>
      </c>
      <c r="K29" s="25"/>
      <c r="L29" s="15"/>
      <c r="M29" s="15"/>
      <c r="Q29" s="17" t="s">
        <v>59</v>
      </c>
      <c r="R29" s="83">
        <f>(R32-H32)/10</f>
        <v>-9.7839081514216903E-3</v>
      </c>
    </row>
    <row r="30" spans="1:18" s="60" customFormat="1" x14ac:dyDescent="0.3">
      <c r="B30" s="74"/>
      <c r="C30" s="101" t="str">
        <f>RIGHT(A15,6)</f>
        <v>(2024)</v>
      </c>
      <c r="D30" s="101" t="str">
        <f>RIGHT(A16,6)</f>
        <v>(2025)</v>
      </c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</row>
    <row r="31" spans="1:18" x14ac:dyDescent="0.3">
      <c r="A31" s="17" t="s">
        <v>6</v>
      </c>
      <c r="B31" s="37" t="s">
        <v>43</v>
      </c>
      <c r="C31" s="38" t="s">
        <v>52</v>
      </c>
      <c r="D31" s="38">
        <v>1</v>
      </c>
      <c r="E31" s="38">
        <v>2</v>
      </c>
      <c r="F31" s="38">
        <v>3</v>
      </c>
      <c r="G31" s="38">
        <v>4</v>
      </c>
      <c r="H31" s="39">
        <v>5</v>
      </c>
      <c r="I31" s="38">
        <v>6</v>
      </c>
      <c r="J31" s="38">
        <v>7</v>
      </c>
      <c r="K31" s="38">
        <v>8</v>
      </c>
      <c r="L31" s="38">
        <v>9</v>
      </c>
      <c r="M31" s="38">
        <v>10</v>
      </c>
      <c r="N31" s="38">
        <v>11</v>
      </c>
      <c r="O31" s="38">
        <v>12</v>
      </c>
      <c r="P31" s="38">
        <v>13</v>
      </c>
      <c r="Q31" s="38">
        <v>14</v>
      </c>
      <c r="R31" s="38">
        <v>15</v>
      </c>
    </row>
    <row r="32" spans="1:18" x14ac:dyDescent="0.3">
      <c r="A32" s="10" t="s">
        <v>39</v>
      </c>
      <c r="B32" s="3"/>
      <c r="C32" s="83">
        <f t="shared" ref="C32:H32" si="1">C34/B36</f>
        <v>0.11313236313236313</v>
      </c>
      <c r="D32" s="83">
        <f t="shared" si="1"/>
        <v>0.11845921988688844</v>
      </c>
      <c r="E32" s="83">
        <f t="shared" si="1"/>
        <v>0.11617366661254432</v>
      </c>
      <c r="F32" s="83">
        <f t="shared" si="1"/>
        <v>0.11360108814349219</v>
      </c>
      <c r="G32" s="83">
        <f t="shared" si="1"/>
        <v>0.11080362350717607</v>
      </c>
      <c r="H32" s="83">
        <f t="shared" si="1"/>
        <v>0.10783908151421689</v>
      </c>
      <c r="I32" s="83">
        <f t="shared" ref="I32:Q32" si="2">H32+$R$29</f>
        <v>9.8055173362795206E-2</v>
      </c>
      <c r="J32" s="83">
        <f t="shared" si="2"/>
        <v>8.8271265211373517E-2</v>
      </c>
      <c r="K32" s="83">
        <f t="shared" si="2"/>
        <v>7.8487357059951829E-2</v>
      </c>
      <c r="L32" s="83">
        <f t="shared" si="2"/>
        <v>6.870344890853014E-2</v>
      </c>
      <c r="M32" s="83">
        <f t="shared" si="2"/>
        <v>5.8919540757108452E-2</v>
      </c>
      <c r="N32" s="83">
        <f t="shared" si="2"/>
        <v>4.9135632605686763E-2</v>
      </c>
      <c r="O32" s="83">
        <f t="shared" si="2"/>
        <v>3.9351724454265075E-2</v>
      </c>
      <c r="P32" s="83">
        <f t="shared" si="2"/>
        <v>2.9567816302843386E-2</v>
      </c>
      <c r="Q32" s="83">
        <f t="shared" si="2"/>
        <v>1.9783908151421697E-2</v>
      </c>
      <c r="R32" s="7">
        <v>0.01</v>
      </c>
    </row>
    <row r="33" spans="1:54" x14ac:dyDescent="0.3">
      <c r="A33" s="10" t="s">
        <v>23</v>
      </c>
      <c r="B33" s="3"/>
      <c r="C33" s="83">
        <f>C35/C34</f>
        <v>0.38912710566615616</v>
      </c>
      <c r="D33" s="83">
        <f>C33+$G$29</f>
        <v>0.34930168453292493</v>
      </c>
      <c r="E33" s="83">
        <f>D33+$G$29</f>
        <v>0.3094762633996937</v>
      </c>
      <c r="F33" s="83">
        <f>E33+$G$29</f>
        <v>0.26965084226646246</v>
      </c>
      <c r="G33" s="83">
        <f>F33+$G$29</f>
        <v>0.22982542113323123</v>
      </c>
      <c r="H33" s="140">
        <v>0.19</v>
      </c>
      <c r="I33" s="83">
        <f t="shared" ref="I33:R33" si="3">H33</f>
        <v>0.19</v>
      </c>
      <c r="J33" s="83">
        <f t="shared" si="3"/>
        <v>0.19</v>
      </c>
      <c r="K33" s="83">
        <f t="shared" si="3"/>
        <v>0.19</v>
      </c>
      <c r="L33" s="83">
        <f t="shared" si="3"/>
        <v>0.19</v>
      </c>
      <c r="M33" s="83">
        <f t="shared" si="3"/>
        <v>0.19</v>
      </c>
      <c r="N33" s="83">
        <f t="shared" si="3"/>
        <v>0.19</v>
      </c>
      <c r="O33" s="83">
        <f t="shared" si="3"/>
        <v>0.19</v>
      </c>
      <c r="P33" s="83">
        <f t="shared" si="3"/>
        <v>0.19</v>
      </c>
      <c r="Q33" s="83">
        <f t="shared" si="3"/>
        <v>0.19</v>
      </c>
      <c r="R33" s="83">
        <f t="shared" si="3"/>
        <v>0.19</v>
      </c>
    </row>
    <row r="34" spans="1:54" x14ac:dyDescent="0.3">
      <c r="A34" s="10" t="s">
        <v>7</v>
      </c>
      <c r="B34" s="3"/>
      <c r="C34" s="59">
        <f>B15</f>
        <v>6.53</v>
      </c>
      <c r="D34" s="59">
        <f>B16</f>
        <v>7.31</v>
      </c>
      <c r="E34" s="84">
        <f>D34*(1+$B$17)</f>
        <v>7.7215530000000001</v>
      </c>
      <c r="F34" s="84">
        <f>E34*(1+$B$17)</f>
        <v>8.1562764339000005</v>
      </c>
      <c r="G34" s="84">
        <f>F34*(1+$B$17)</f>
        <v>8.6154747971285701</v>
      </c>
      <c r="H34" s="84">
        <f>G34*(1+$B$17)</f>
        <v>9.1005260282069091</v>
      </c>
      <c r="I34" s="84">
        <f t="shared" ref="I34:R34" si="4">I32*H36</f>
        <v>8.9976697574842088</v>
      </c>
      <c r="J34" s="84">
        <f t="shared" si="4"/>
        <v>8.7432165802295483</v>
      </c>
      <c r="K34" s="84">
        <f t="shared" si="4"/>
        <v>8.3299741568343624</v>
      </c>
      <c r="L34" s="84">
        <f t="shared" si="4"/>
        <v>7.7551554965541936</v>
      </c>
      <c r="M34" s="84">
        <f t="shared" si="4"/>
        <v>7.0208741972455648</v>
      </c>
      <c r="N34" s="84">
        <f t="shared" si="4"/>
        <v>6.1344499221469579</v>
      </c>
      <c r="O34" s="84">
        <f t="shared" si="4"/>
        <v>5.1084905917240873</v>
      </c>
      <c r="P34" s="84">
        <f t="shared" si="4"/>
        <v>3.9607289966697445</v>
      </c>
      <c r="Q34" s="84">
        <f t="shared" si="4"/>
        <v>2.7136053370928463</v>
      </c>
      <c r="R34" s="84">
        <f t="shared" si="4"/>
        <v>1.3936026937533081</v>
      </c>
    </row>
    <row r="35" spans="1:54" x14ac:dyDescent="0.3">
      <c r="A35" s="10" t="s">
        <v>8</v>
      </c>
      <c r="B35" s="3"/>
      <c r="C35" s="59">
        <f>B21</f>
        <v>2.5409999999999999</v>
      </c>
      <c r="D35" s="84">
        <f t="shared" ref="D35:R35" si="5">D34*D33</f>
        <v>2.5533953139356811</v>
      </c>
      <c r="E35" s="84">
        <f t="shared" si="5"/>
        <v>2.3896373700826952</v>
      </c>
      <c r="F35" s="84">
        <f t="shared" si="5"/>
        <v>2.1993468101592342</v>
      </c>
      <c r="G35" s="84">
        <f t="shared" si="5"/>
        <v>1.9800551235128137</v>
      </c>
      <c r="H35" s="84">
        <f t="shared" si="5"/>
        <v>1.7290999453593128</v>
      </c>
      <c r="I35" s="84">
        <f t="shared" si="5"/>
        <v>1.7095572539219996</v>
      </c>
      <c r="J35" s="84">
        <f t="shared" si="5"/>
        <v>1.6612111502436142</v>
      </c>
      <c r="K35" s="84">
        <f t="shared" si="5"/>
        <v>1.5826950897985288</v>
      </c>
      <c r="L35" s="84">
        <f t="shared" si="5"/>
        <v>1.4734795443452968</v>
      </c>
      <c r="M35" s="84">
        <f t="shared" si="5"/>
        <v>1.3339660974766574</v>
      </c>
      <c r="N35" s="84">
        <f t="shared" si="5"/>
        <v>1.1655454852079221</v>
      </c>
      <c r="O35" s="84">
        <f t="shared" si="5"/>
        <v>0.97061321242757659</v>
      </c>
      <c r="P35" s="84">
        <f t="shared" si="5"/>
        <v>0.75253850936725142</v>
      </c>
      <c r="Q35" s="84">
        <f t="shared" si="5"/>
        <v>0.51558501404764079</v>
      </c>
      <c r="R35" s="84">
        <f t="shared" si="5"/>
        <v>0.26478451181312856</v>
      </c>
    </row>
    <row r="36" spans="1:54" x14ac:dyDescent="0.3">
      <c r="A36" s="88" t="s">
        <v>85</v>
      </c>
      <c r="B36" s="77">
        <f>KeyRatios!C15</f>
        <v>57.72</v>
      </c>
      <c r="C36" s="78">
        <f t="shared" ref="C36:H36" si="6">B36+C34-C35</f>
        <v>61.709000000000003</v>
      </c>
      <c r="D36" s="78">
        <f t="shared" si="6"/>
        <v>66.465604686064324</v>
      </c>
      <c r="E36" s="78">
        <f t="shared" si="6"/>
        <v>71.797520315981629</v>
      </c>
      <c r="F36" s="78">
        <f t="shared" si="6"/>
        <v>77.754449939722406</v>
      </c>
      <c r="G36" s="78">
        <f t="shared" si="6"/>
        <v>84.389869613338163</v>
      </c>
      <c r="H36" s="78">
        <f t="shared" si="6"/>
        <v>91.761295696185769</v>
      </c>
      <c r="I36" s="78">
        <f t="shared" ref="I36:R36" si="7">H36+I34-I35</f>
        <v>99.049408199747973</v>
      </c>
      <c r="J36" s="78">
        <f t="shared" si="7"/>
        <v>106.1314136297339</v>
      </c>
      <c r="K36" s="78">
        <f t="shared" si="7"/>
        <v>112.87869269676973</v>
      </c>
      <c r="L36" s="78">
        <f t="shared" si="7"/>
        <v>119.16036864897863</v>
      </c>
      <c r="M36" s="78">
        <f t="shared" si="7"/>
        <v>124.84727674874753</v>
      </c>
      <c r="N36" s="78">
        <f t="shared" si="7"/>
        <v>129.81618118568656</v>
      </c>
      <c r="O36" s="78">
        <f t="shared" si="7"/>
        <v>133.95405856498309</v>
      </c>
      <c r="P36" s="78">
        <f t="shared" si="7"/>
        <v>137.1622490522856</v>
      </c>
      <c r="Q36" s="78">
        <f t="shared" si="7"/>
        <v>139.3602693753308</v>
      </c>
      <c r="R36" s="78">
        <f t="shared" si="7"/>
        <v>140.48908755727098</v>
      </c>
    </row>
    <row r="37" spans="1:54" x14ac:dyDescent="0.3">
      <c r="A37" s="10" t="s">
        <v>9</v>
      </c>
      <c r="B37" s="3"/>
      <c r="C37" s="85">
        <f t="shared" ref="C37:H37" si="8">B36*$B$5</f>
        <v>3.1535514400000002</v>
      </c>
      <c r="D37" s="85">
        <f t="shared" si="8"/>
        <v>3.371491784666667</v>
      </c>
      <c r="E37" s="85">
        <f t="shared" si="8"/>
        <v>3.6313704672246865</v>
      </c>
      <c r="F37" s="85">
        <f t="shared" si="8"/>
        <v>3.9226814549704283</v>
      </c>
      <c r="G37" s="85">
        <f t="shared" si="8"/>
        <v>4.2481402906067141</v>
      </c>
      <c r="H37" s="85">
        <f t="shared" si="8"/>
        <v>4.610668656281268</v>
      </c>
      <c r="I37" s="85">
        <f t="shared" ref="I37:R37" si="9">H36*$B$5</f>
        <v>5.0134089774596751</v>
      </c>
      <c r="J37" s="85">
        <f t="shared" si="9"/>
        <v>5.4115974334626307</v>
      </c>
      <c r="K37" s="85">
        <f t="shared" si="9"/>
        <v>5.7985251607983885</v>
      </c>
      <c r="L37" s="85">
        <f t="shared" si="9"/>
        <v>6.1671650017189137</v>
      </c>
      <c r="M37" s="85">
        <f t="shared" si="9"/>
        <v>6.5103664612598307</v>
      </c>
      <c r="N37" s="85">
        <f t="shared" si="9"/>
        <v>6.8210725809267378</v>
      </c>
      <c r="O37" s="85">
        <f t="shared" si="9"/>
        <v>7.0925503311403801</v>
      </c>
      <c r="P37" s="85">
        <f t="shared" si="9"/>
        <v>7.3186246410507056</v>
      </c>
      <c r="Q37" s="85">
        <f t="shared" si="9"/>
        <v>7.4939051977213085</v>
      </c>
      <c r="R37" s="85">
        <f t="shared" si="9"/>
        <v>7.6139947707443234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</row>
    <row r="38" spans="1:54" x14ac:dyDescent="0.3">
      <c r="A38" s="10" t="s">
        <v>10</v>
      </c>
      <c r="B38" s="3"/>
      <c r="C38" s="84">
        <f t="shared" ref="C38:H38" si="10">C34-C37</f>
        <v>3.37644856</v>
      </c>
      <c r="D38" s="84">
        <f t="shared" si="10"/>
        <v>3.9385082153333326</v>
      </c>
      <c r="E38" s="84">
        <f t="shared" si="10"/>
        <v>4.0901825327753141</v>
      </c>
      <c r="F38" s="84">
        <f t="shared" si="10"/>
        <v>4.2335949789295722</v>
      </c>
      <c r="G38" s="84">
        <f t="shared" si="10"/>
        <v>4.3673345065218561</v>
      </c>
      <c r="H38" s="84">
        <f t="shared" si="10"/>
        <v>4.4898573719256412</v>
      </c>
      <c r="I38" s="84">
        <f t="shared" ref="I38:P38" si="11">I34-I37</f>
        <v>3.9842607800245338</v>
      </c>
      <c r="J38" s="84">
        <f t="shared" si="11"/>
        <v>3.3316191467669176</v>
      </c>
      <c r="K38" s="84">
        <f t="shared" si="11"/>
        <v>2.5314489960359738</v>
      </c>
      <c r="L38" s="84">
        <f t="shared" si="11"/>
        <v>1.5879904948352799</v>
      </c>
      <c r="M38" s="84">
        <f t="shared" si="11"/>
        <v>0.51050773598573418</v>
      </c>
      <c r="N38" s="84">
        <f t="shared" si="11"/>
        <v>-0.6866226587797799</v>
      </c>
      <c r="O38" s="84">
        <f t="shared" si="11"/>
        <v>-1.9840597394162929</v>
      </c>
      <c r="P38" s="84">
        <f t="shared" si="11"/>
        <v>-3.3578956443809611</v>
      </c>
      <c r="Q38" s="84">
        <f>Q34-Q37</f>
        <v>-4.7802998606284621</v>
      </c>
      <c r="R38" s="84">
        <f>R34-R37</f>
        <v>-6.2203920769910148</v>
      </c>
    </row>
    <row r="39" spans="1:54" x14ac:dyDescent="0.3">
      <c r="A39" s="15" t="s">
        <v>0</v>
      </c>
      <c r="B39" s="40"/>
      <c r="C39" s="40"/>
      <c r="D39" s="40"/>
      <c r="E39" s="40"/>
      <c r="F39" s="40"/>
      <c r="G39" s="40"/>
      <c r="H39" s="42"/>
      <c r="I39" s="40"/>
      <c r="J39" s="40"/>
      <c r="K39" s="40"/>
      <c r="L39" s="40"/>
      <c r="M39" s="40"/>
      <c r="N39" s="40"/>
      <c r="P39" s="40"/>
      <c r="Q39" s="40"/>
      <c r="R39" s="87">
        <f>(omega*R38)/(1+B5-omega)</f>
        <v>-9.6013306373815617</v>
      </c>
      <c r="S39" s="110"/>
    </row>
    <row r="40" spans="1:54" x14ac:dyDescent="0.3">
      <c r="A40" s="15" t="s">
        <v>11</v>
      </c>
      <c r="B40" s="3"/>
      <c r="C40" s="41"/>
      <c r="D40" s="86">
        <f t="shared" ref="D40:R40" si="12">1/(1+$B$5)^D31</f>
        <v>0.94819504751405381</v>
      </c>
      <c r="E40" s="86">
        <f t="shared" si="12"/>
        <v>0.89907384813017877</v>
      </c>
      <c r="F40" s="86">
        <f t="shared" si="12"/>
        <v>0.85249737014643812</v>
      </c>
      <c r="G40" s="86">
        <f t="shared" si="12"/>
        <v>0.80833378439160775</v>
      </c>
      <c r="H40" s="86">
        <f t="shared" si="12"/>
        <v>0.76645809109841556</v>
      </c>
      <c r="I40" s="86">
        <f t="shared" si="12"/>
        <v>0.72675176610659298</v>
      </c>
      <c r="J40" s="86">
        <f t="shared" si="12"/>
        <v>0.68910242539436362</v>
      </c>
      <c r="K40" s="86">
        <f t="shared" si="12"/>
        <v>0.6534035069888583</v>
      </c>
      <c r="L40" s="86">
        <f t="shared" si="12"/>
        <v>0.61955396935514984</v>
      </c>
      <c r="M40" s="86">
        <f t="shared" si="12"/>
        <v>0.58745800541022697</v>
      </c>
      <c r="N40" s="86">
        <f t="shared" si="12"/>
        <v>0.55702477135246142</v>
      </c>
      <c r="O40" s="86">
        <f t="shared" si="12"/>
        <v>0.52816812953905212</v>
      </c>
      <c r="P40" s="86">
        <f t="shared" si="12"/>
        <v>0.50080640468369053</v>
      </c>
      <c r="Q40" s="86">
        <f t="shared" si="12"/>
        <v>0.4748621526843943</v>
      </c>
      <c r="R40" s="86">
        <f t="shared" si="12"/>
        <v>0.45026194142720521</v>
      </c>
    </row>
    <row r="41" spans="1:54" ht="19.5" thickBot="1" x14ac:dyDescent="0.35">
      <c r="A41" s="10" t="s">
        <v>53</v>
      </c>
      <c r="D41" s="87">
        <f>D38*D40</f>
        <v>3.7344739843724808</v>
      </c>
      <c r="E41" s="87">
        <f>E38*E40</f>
        <v>3.6773761492971428</v>
      </c>
      <c r="F41" s="87">
        <f>F38*F40</f>
        <v>3.6091285858026252</v>
      </c>
      <c r="G41" s="87">
        <f>G38*G40</f>
        <v>3.5302640293608665</v>
      </c>
      <c r="H41" s="87">
        <f>H38*H40</f>
        <v>3.4412875105902758</v>
      </c>
      <c r="I41" s="87">
        <f t="shared" ref="I41:R41" si="13">I38*I40</f>
        <v>2.8955685585120619</v>
      </c>
      <c r="J41" s="87">
        <f t="shared" si="13"/>
        <v>2.2958268345273831</v>
      </c>
      <c r="K41" s="87">
        <f t="shared" si="13"/>
        <v>1.6540576517733296</v>
      </c>
      <c r="L41" s="87">
        <f t="shared" si="13"/>
        <v>0.9838458143734462</v>
      </c>
      <c r="M41" s="87">
        <f t="shared" si="13"/>
        <v>0.29990185632867017</v>
      </c>
      <c r="N41" s="87">
        <f t="shared" si="13"/>
        <v>-0.38246582951222602</v>
      </c>
      <c r="O41" s="87">
        <f t="shared" si="13"/>
        <v>-1.0479171214612426</v>
      </c>
      <c r="P41" s="87">
        <f t="shared" si="13"/>
        <v>-1.6816556449654534</v>
      </c>
      <c r="Q41" s="87">
        <f>Q38*Q40</f>
        <v>-2.2699834822949416</v>
      </c>
      <c r="R41" s="87">
        <f t="shared" si="13"/>
        <v>-2.8008058130243798</v>
      </c>
    </row>
    <row r="42" spans="1:54" x14ac:dyDescent="0.3">
      <c r="A42" s="26" t="s">
        <v>81</v>
      </c>
      <c r="B42" s="27"/>
      <c r="C42" s="27"/>
      <c r="D42" s="119"/>
      <c r="E42" s="40"/>
      <c r="F42" s="40"/>
      <c r="G42" s="40"/>
      <c r="H42" s="42"/>
      <c r="I42" s="9"/>
      <c r="J42" s="9"/>
      <c r="K42" s="9"/>
      <c r="L42" s="9"/>
      <c r="M42" s="9"/>
      <c r="N42" s="9"/>
      <c r="O42" s="9"/>
      <c r="P42" s="9"/>
      <c r="Q42" s="9"/>
      <c r="R42" s="42"/>
    </row>
    <row r="43" spans="1:54" x14ac:dyDescent="0.3">
      <c r="A43" s="99" t="s">
        <v>82</v>
      </c>
      <c r="B43" s="32"/>
      <c r="C43" s="78">
        <f>C36</f>
        <v>61.709000000000003</v>
      </c>
      <c r="D43" s="120">
        <f>C43/$C$46</f>
        <v>0.81923893269103942</v>
      </c>
      <c r="E43" s="40"/>
      <c r="F43" s="40"/>
      <c r="G43" s="40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54" x14ac:dyDescent="0.3">
      <c r="A44" s="121" t="s">
        <v>54</v>
      </c>
      <c r="B44" s="32"/>
      <c r="C44" s="78">
        <f>SUM(D41:R41)</f>
        <v>17.938903083680035</v>
      </c>
      <c r="D44" s="120">
        <f>C44/$C$46</f>
        <v>0.23815404261812745</v>
      </c>
    </row>
    <row r="45" spans="1:54" x14ac:dyDescent="0.3">
      <c r="A45" s="121" t="s">
        <v>12</v>
      </c>
      <c r="B45" s="32"/>
      <c r="C45" s="85">
        <f>R39*R40</f>
        <v>-4.3231137730719276</v>
      </c>
      <c r="D45" s="122">
        <f>C45/$C$46</f>
        <v>-5.7392975309166865E-2</v>
      </c>
    </row>
    <row r="46" spans="1:54" ht="19.5" thickBot="1" x14ac:dyDescent="0.35">
      <c r="A46" s="123" t="s">
        <v>83</v>
      </c>
      <c r="B46" s="73"/>
      <c r="C46" s="80">
        <f>SUM(C43:C45)</f>
        <v>75.324789310608111</v>
      </c>
      <c r="D46" s="124">
        <f>SUM(D43:D45)</f>
        <v>1</v>
      </c>
    </row>
    <row r="48" spans="1:54" x14ac:dyDescent="0.3">
      <c r="D48" s="10" t="str">
        <f ca="1">_xlfn.FORMULATEXT(D30)</f>
        <v>=RIGHT(A16,6)</v>
      </c>
      <c r="F48" s="6" t="s">
        <v>58</v>
      </c>
      <c r="G48" s="10" t="str">
        <f ca="1">_xlfn.FORMULATEXT(G29)</f>
        <v>=(H33-C33)/5</v>
      </c>
      <c r="Q48" s="17" t="s">
        <v>59</v>
      </c>
      <c r="R48" s="10" t="str">
        <f ca="1">_xlfn.FORMULATEXT(R29)</f>
        <v>=(R32-H32)/10</v>
      </c>
    </row>
    <row r="49" spans="1:18" x14ac:dyDescent="0.3">
      <c r="C49" s="10" t="str">
        <f ca="1">_xlfn.FORMULATEXT(C30)</f>
        <v>=RIGHT(A15,6)</v>
      </c>
      <c r="F49" s="10" t="s">
        <v>80</v>
      </c>
      <c r="Q49" s="10" t="s">
        <v>79</v>
      </c>
    </row>
    <row r="50" spans="1:18" x14ac:dyDescent="0.3">
      <c r="A50" s="17" t="s">
        <v>6</v>
      </c>
      <c r="B50" s="37" t="s">
        <v>43</v>
      </c>
      <c r="C50" s="38" t="s">
        <v>52</v>
      </c>
      <c r="D50" s="38">
        <v>1</v>
      </c>
      <c r="E50" s="38">
        <v>2</v>
      </c>
      <c r="F50" s="38">
        <v>3</v>
      </c>
      <c r="G50" s="38">
        <v>4</v>
      </c>
      <c r="H50" s="39">
        <v>5</v>
      </c>
      <c r="I50" s="38">
        <v>6</v>
      </c>
      <c r="J50" s="38">
        <v>7</v>
      </c>
      <c r="K50" s="38">
        <v>8</v>
      </c>
      <c r="L50" s="38">
        <v>9</v>
      </c>
      <c r="M50" s="38">
        <v>10</v>
      </c>
      <c r="N50" s="38">
        <v>11</v>
      </c>
      <c r="O50" s="38">
        <v>12</v>
      </c>
      <c r="P50" s="38">
        <v>13</v>
      </c>
      <c r="Q50" s="38">
        <v>14</v>
      </c>
      <c r="R50" s="38">
        <v>15</v>
      </c>
    </row>
    <row r="51" spans="1:18" x14ac:dyDescent="0.3">
      <c r="A51" s="10" t="s">
        <v>39</v>
      </c>
      <c r="C51" s="10" t="str">
        <f ca="1">_xlfn.FORMULATEXT(C32)</f>
        <v>=C34/B36</v>
      </c>
      <c r="I51" s="10" t="str">
        <f ca="1">_xlfn.FORMULATEXT(I32)</f>
        <v>=H32+$R$29</v>
      </c>
      <c r="R51" s="10" t="e">
        <f ca="1">_xlfn.FORMULATEXT(R32)</f>
        <v>#N/A</v>
      </c>
    </row>
    <row r="52" spans="1:18" x14ac:dyDescent="0.3">
      <c r="A52" s="10" t="s">
        <v>23</v>
      </c>
      <c r="C52" s="10" t="str">
        <f t="shared" ref="C52:E56" ca="1" si="14">_xlfn.FORMULATEXT(C33)</f>
        <v>=C35/C34</v>
      </c>
      <c r="D52" s="10" t="str">
        <f t="shared" ca="1" si="14"/>
        <v>=C33+$G$29</v>
      </c>
      <c r="I52" s="10" t="str">
        <f t="shared" ref="I52:I60" ca="1" si="15">_xlfn.FORMULATEXT(I33)</f>
        <v>=H33</v>
      </c>
      <c r="R52" s="10" t="str">
        <f t="shared" ref="R52:R60" ca="1" si="16">_xlfn.FORMULATEXT(R33)</f>
        <v>=Q33</v>
      </c>
    </row>
    <row r="53" spans="1:18" x14ac:dyDescent="0.3">
      <c r="A53" s="10" t="s">
        <v>7</v>
      </c>
      <c r="C53" s="10" t="str">
        <f t="shared" ca="1" si="14"/>
        <v>=B15</v>
      </c>
      <c r="D53" s="10" t="str">
        <f t="shared" ca="1" si="14"/>
        <v>=B16</v>
      </c>
      <c r="E53" s="10" t="str">
        <f t="shared" ca="1" si="14"/>
        <v>=D34*(1+$B$17)</v>
      </c>
      <c r="I53" s="10" t="str">
        <f t="shared" ca="1" si="15"/>
        <v>=I32*H36</v>
      </c>
      <c r="R53" s="10" t="str">
        <f t="shared" ca="1" si="16"/>
        <v>=R32*Q36</v>
      </c>
    </row>
    <row r="54" spans="1:18" x14ac:dyDescent="0.3">
      <c r="A54" s="10" t="s">
        <v>8</v>
      </c>
      <c r="C54" s="10" t="str">
        <f t="shared" ca="1" si="14"/>
        <v>=B21</v>
      </c>
      <c r="D54" s="10" t="str">
        <f t="shared" ca="1" si="14"/>
        <v>=D34*D33</v>
      </c>
      <c r="I54" s="10" t="str">
        <f t="shared" ca="1" si="15"/>
        <v>=I34*I33</v>
      </c>
      <c r="R54" s="10" t="str">
        <f t="shared" ca="1" si="16"/>
        <v>=R34*R33</v>
      </c>
    </row>
    <row r="55" spans="1:18" x14ac:dyDescent="0.3">
      <c r="A55" s="88" t="s">
        <v>51</v>
      </c>
      <c r="C55" s="10" t="str">
        <f t="shared" ca="1" si="14"/>
        <v>=B36+C34-C35</v>
      </c>
      <c r="I55" s="10" t="str">
        <f t="shared" ca="1" si="15"/>
        <v>=H36+I34-I35</v>
      </c>
      <c r="R55" s="10" t="str">
        <f t="shared" ca="1" si="16"/>
        <v>=Q36+R34-R35</v>
      </c>
    </row>
    <row r="56" spans="1:18" x14ac:dyDescent="0.3">
      <c r="A56" s="10" t="s">
        <v>9</v>
      </c>
      <c r="C56" s="118" t="str">
        <f t="shared" ca="1" si="14"/>
        <v>=B36*$B$5</v>
      </c>
      <c r="D56" s="118"/>
      <c r="E56" s="118"/>
      <c r="F56" s="118"/>
      <c r="G56" s="118"/>
      <c r="H56" s="118"/>
      <c r="I56" s="118" t="str">
        <f t="shared" ca="1" si="15"/>
        <v>=H36*$B$5</v>
      </c>
      <c r="J56" s="118"/>
      <c r="K56" s="118"/>
      <c r="L56" s="118"/>
      <c r="M56" s="118"/>
      <c r="N56" s="118"/>
      <c r="O56" s="118"/>
      <c r="P56" s="118"/>
      <c r="Q56" s="118"/>
      <c r="R56" s="118" t="str">
        <f t="shared" ca="1" si="16"/>
        <v>=Q36*$B$5</v>
      </c>
    </row>
    <row r="57" spans="1:18" x14ac:dyDescent="0.3">
      <c r="A57" s="10" t="s">
        <v>10</v>
      </c>
      <c r="C57" s="10" t="str">
        <f ca="1">_xlfn.FORMULATEXT(C38)</f>
        <v>=C34-C37</v>
      </c>
      <c r="I57" s="10" t="str">
        <f t="shared" ca="1" si="15"/>
        <v>=I34-I37</v>
      </c>
      <c r="R57" s="10" t="str">
        <f t="shared" ca="1" si="16"/>
        <v>=R34-R37</v>
      </c>
    </row>
    <row r="58" spans="1:18" x14ac:dyDescent="0.3">
      <c r="A58" s="15" t="s">
        <v>0</v>
      </c>
      <c r="R58" s="10" t="str">
        <f t="shared" ca="1" si="16"/>
        <v>=(omega*R38)/(1+B5-omega)</v>
      </c>
    </row>
    <row r="59" spans="1:18" x14ac:dyDescent="0.3">
      <c r="A59" s="15" t="s">
        <v>11</v>
      </c>
      <c r="D59" s="118" t="str">
        <f ca="1">_xlfn.FORMULATEXT(D40)</f>
        <v>=1/(1+$B$5)^D31</v>
      </c>
      <c r="E59" s="118"/>
      <c r="F59" s="118"/>
      <c r="G59" s="118"/>
      <c r="H59" s="118"/>
      <c r="I59" s="118" t="str">
        <f t="shared" ca="1" si="15"/>
        <v>=1/(1+$B$5)^I31</v>
      </c>
      <c r="J59" s="118"/>
      <c r="K59" s="118"/>
      <c r="L59" s="118"/>
      <c r="M59" s="118"/>
      <c r="N59" s="118"/>
      <c r="O59" s="118"/>
      <c r="P59" s="118"/>
      <c r="Q59" s="118"/>
      <c r="R59" s="118" t="str">
        <f t="shared" ca="1" si="16"/>
        <v>=1/(1+$B$5)^R31</v>
      </c>
    </row>
    <row r="60" spans="1:18" ht="19.5" thickBot="1" x14ac:dyDescent="0.35">
      <c r="A60" s="10" t="s">
        <v>53</v>
      </c>
      <c r="D60" s="10" t="str">
        <f ca="1">_xlfn.FORMULATEXT(D41)</f>
        <v>=D38*D40</v>
      </c>
      <c r="I60" s="10" t="str">
        <f t="shared" ca="1" si="15"/>
        <v>=I38*I40</v>
      </c>
      <c r="R60" s="10" t="str">
        <f t="shared" ca="1" si="16"/>
        <v>=R38*R40</v>
      </c>
    </row>
    <row r="61" spans="1:18" x14ac:dyDescent="0.3">
      <c r="A61" s="26" t="s">
        <v>81</v>
      </c>
      <c r="B61" s="27"/>
      <c r="C61" s="27"/>
      <c r="D61" s="28"/>
    </row>
    <row r="62" spans="1:18" x14ac:dyDescent="0.3">
      <c r="A62" s="99" t="s">
        <v>82</v>
      </c>
      <c r="B62" s="32"/>
      <c r="C62" s="32" t="str">
        <f ca="1">_xlfn.FORMULATEXT(C43)</f>
        <v>=C36</v>
      </c>
      <c r="D62" s="100"/>
    </row>
    <row r="63" spans="1:18" x14ac:dyDescent="0.3">
      <c r="A63" s="121" t="s">
        <v>54</v>
      </c>
      <c r="B63" s="32"/>
      <c r="C63" s="32" t="str">
        <f ca="1">_xlfn.FORMULATEXT(C44)</f>
        <v>=SUM(D41:R41)</v>
      </c>
      <c r="D63" s="100"/>
    </row>
    <row r="64" spans="1:18" x14ac:dyDescent="0.3">
      <c r="A64" s="121" t="s">
        <v>12</v>
      </c>
      <c r="B64" s="32"/>
      <c r="C64" s="118" t="str">
        <f ca="1">_xlfn.FORMULATEXT(C45)</f>
        <v>=R39*R40</v>
      </c>
      <c r="D64" s="126"/>
    </row>
    <row r="65" spans="1:4" ht="19.5" thickBot="1" x14ac:dyDescent="0.35">
      <c r="A65" s="123" t="s">
        <v>83</v>
      </c>
      <c r="B65" s="73"/>
      <c r="C65" s="73" t="str">
        <f ca="1">_xlfn.FORMULATEXT(C46)</f>
        <v>=SUM(C43:C45)</v>
      </c>
      <c r="D65" s="125"/>
    </row>
  </sheetData>
  <conditionalFormatting sqref="H22:J24 B26:D26">
    <cfRule type="cellIs" dxfId="1" priority="7" operator="lessThan">
      <formula>#REF!</formula>
    </cfRule>
    <cfRule type="cellIs" dxfId="0" priority="8" operator="greaterThan">
      <formula>#REF!</formula>
    </cfRule>
  </conditionalFormatting>
  <hyperlinks>
    <hyperlink ref="R8" r:id="rId1" xr:uid="{00000000-0004-0000-0000-000000000000}"/>
    <hyperlink ref="R5" r:id="rId2" xr:uid="{FA112C1A-FD0D-4D8F-ABAB-E8CC5CB2F8B3}"/>
  </hyperlinks>
  <printOptions headings="1" gridLines="1"/>
  <pageMargins left="0.7" right="0.7" top="0.75" bottom="0.75" header="0.3" footer="0.3"/>
  <pageSetup paperSize="5" scale="49" orientation="landscape" r:id="rId3"/>
  <headerFooter>
    <oddHeader>&amp;C&amp;F</oddHeader>
    <oddFooter>Page &amp;P of &amp;N</oddFooter>
  </headerFooter>
  <rowBreaks count="1" manualBreakCount="1">
    <brk id="47" max="17" man="1"/>
  </rowBreaks>
  <colBreaks count="1" manualBreakCount="1">
    <brk id="18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S31"/>
  <sheetViews>
    <sheetView workbookViewId="0">
      <selection activeCell="C15" sqref="C15"/>
    </sheetView>
  </sheetViews>
  <sheetFormatPr defaultRowHeight="15" x14ac:dyDescent="0.25"/>
  <cols>
    <col min="1" max="1" width="55.7109375" style="2" bestFit="1" customWidth="1"/>
    <col min="2" max="16384" width="9.140625" style="2"/>
  </cols>
  <sheetData>
    <row r="1" spans="1:19" x14ac:dyDescent="0.25">
      <c r="A1" s="2" t="s">
        <v>98</v>
      </c>
    </row>
    <row r="2" spans="1:19" x14ac:dyDescent="0.25">
      <c r="A2" s="2" t="s">
        <v>93</v>
      </c>
    </row>
    <row r="3" spans="1:19" x14ac:dyDescent="0.25">
      <c r="P3" s="1" t="s">
        <v>110</v>
      </c>
    </row>
    <row r="4" spans="1:19" x14ac:dyDescent="0.25">
      <c r="A4" s="1" t="s">
        <v>108</v>
      </c>
      <c r="C4" s="154" t="s">
        <v>142</v>
      </c>
      <c r="D4" s="154" t="s">
        <v>143</v>
      </c>
      <c r="E4" s="154" t="s">
        <v>144</v>
      </c>
      <c r="F4" s="154" t="s">
        <v>145</v>
      </c>
      <c r="G4" s="154" t="s">
        <v>146</v>
      </c>
      <c r="H4" s="154" t="s">
        <v>147</v>
      </c>
      <c r="I4" s="154" t="s">
        <v>148</v>
      </c>
      <c r="J4" s="154" t="s">
        <v>149</v>
      </c>
      <c r="K4" s="154" t="s">
        <v>150</v>
      </c>
      <c r="L4" s="154" t="s">
        <v>151</v>
      </c>
      <c r="P4" s="2" t="s">
        <v>104</v>
      </c>
    </row>
    <row r="5" spans="1:19" x14ac:dyDescent="0.25">
      <c r="A5" s="2" t="s">
        <v>103</v>
      </c>
      <c r="B5" s="4"/>
      <c r="C5" s="155">
        <v>13.67</v>
      </c>
      <c r="D5" s="155">
        <v>12.31</v>
      </c>
      <c r="E5" s="155">
        <v>11.84</v>
      </c>
      <c r="F5" s="155">
        <v>12.86</v>
      </c>
      <c r="G5" s="155" t="s">
        <v>152</v>
      </c>
      <c r="H5" s="155">
        <v>7.14</v>
      </c>
      <c r="I5" s="155">
        <v>8.17</v>
      </c>
      <c r="J5" s="155">
        <v>8.76</v>
      </c>
      <c r="K5" s="155">
        <v>0.36</v>
      </c>
      <c r="L5" s="155">
        <v>5.63</v>
      </c>
      <c r="P5" s="2" t="s">
        <v>104</v>
      </c>
    </row>
    <row r="6" spans="1:19" x14ac:dyDescent="0.25">
      <c r="A6" s="2" t="s">
        <v>102</v>
      </c>
      <c r="C6" s="154">
        <v>33.42</v>
      </c>
      <c r="D6" s="154">
        <v>33.76</v>
      </c>
      <c r="E6" s="154">
        <v>33.880000000000003</v>
      </c>
      <c r="F6" s="154">
        <v>34.380000000000003</v>
      </c>
      <c r="G6" s="154">
        <v>28.28</v>
      </c>
      <c r="H6" s="154">
        <v>48.09</v>
      </c>
      <c r="I6" s="154">
        <v>52.52</v>
      </c>
      <c r="J6" s="154">
        <v>56.21</v>
      </c>
      <c r="K6" s="154">
        <v>54.37</v>
      </c>
      <c r="L6" s="154">
        <v>57.72</v>
      </c>
      <c r="P6" s="2" t="s">
        <v>105</v>
      </c>
    </row>
    <row r="7" spans="1:19" x14ac:dyDescent="0.25">
      <c r="A7" s="2" t="s">
        <v>101</v>
      </c>
      <c r="B7" s="4"/>
      <c r="C7" s="155">
        <v>1.1000000000000001</v>
      </c>
      <c r="D7" s="155">
        <v>1.4</v>
      </c>
      <c r="E7" s="155">
        <v>1.7</v>
      </c>
      <c r="F7" s="155">
        <v>2</v>
      </c>
      <c r="G7" s="155">
        <v>2</v>
      </c>
      <c r="H7" s="155">
        <v>2</v>
      </c>
      <c r="I7" s="155">
        <v>2</v>
      </c>
      <c r="J7" s="155">
        <v>2</v>
      </c>
      <c r="K7" s="155">
        <v>2.2000000000000002</v>
      </c>
      <c r="L7" s="155">
        <v>2.42</v>
      </c>
      <c r="P7" s="2" t="s">
        <v>106</v>
      </c>
    </row>
    <row r="8" spans="1:19" x14ac:dyDescent="0.25">
      <c r="A8" s="2" t="s">
        <v>100</v>
      </c>
      <c r="B8" s="4"/>
      <c r="C8" s="155">
        <v>5.88</v>
      </c>
      <c r="D8" s="155">
        <v>16.920000000000002</v>
      </c>
      <c r="E8" s="155">
        <v>5.83</v>
      </c>
      <c r="F8" s="155">
        <v>31.43</v>
      </c>
      <c r="G8" s="155" t="s">
        <v>152</v>
      </c>
      <c r="H8" s="155" t="s">
        <v>152</v>
      </c>
      <c r="I8" s="155">
        <v>7.48</v>
      </c>
      <c r="J8" s="155">
        <v>8.9700000000000006</v>
      </c>
      <c r="K8" s="155">
        <v>-47.23</v>
      </c>
      <c r="L8" s="155">
        <v>106.05</v>
      </c>
      <c r="P8" s="2" t="s">
        <v>104</v>
      </c>
    </row>
    <row r="9" spans="1:19" x14ac:dyDescent="0.25">
      <c r="B9" s="4"/>
      <c r="C9" s="144"/>
      <c r="D9" s="144"/>
      <c r="E9" s="144"/>
      <c r="F9" s="144"/>
      <c r="G9" s="144"/>
      <c r="H9" s="144"/>
      <c r="I9" s="144"/>
      <c r="J9" s="144"/>
      <c r="K9" s="144"/>
      <c r="L9" s="144"/>
    </row>
    <row r="10" spans="1:19" x14ac:dyDescent="0.25">
      <c r="B10" s="4"/>
      <c r="C10" s="157" t="str">
        <f>L4</f>
        <v>2023-12</v>
      </c>
      <c r="D10" s="157" t="str">
        <f>K4</f>
        <v>2022-12</v>
      </c>
      <c r="E10" s="157" t="str">
        <f>J4</f>
        <v>2021-12</v>
      </c>
      <c r="F10" s="157" t="str">
        <f>I4</f>
        <v>2020-12</v>
      </c>
      <c r="G10" s="157" t="str">
        <f>H4</f>
        <v>2019-12</v>
      </c>
      <c r="H10" s="157" t="str">
        <f>G4</f>
        <v>2018-12</v>
      </c>
      <c r="I10" s="157" t="str">
        <f>F4</f>
        <v>2017-12</v>
      </c>
      <c r="J10" s="157" t="str">
        <f>E4</f>
        <v>2016-12</v>
      </c>
      <c r="K10" s="157" t="str">
        <f>D4</f>
        <v>2015-12</v>
      </c>
      <c r="L10" s="157" t="str">
        <f>C4</f>
        <v>2014-12</v>
      </c>
    </row>
    <row r="11" spans="1:19" x14ac:dyDescent="0.25">
      <c r="A11" s="132" t="s">
        <v>94</v>
      </c>
      <c r="C11" s="156">
        <v>6.47</v>
      </c>
      <c r="D11" s="156">
        <v>3.26</v>
      </c>
      <c r="E11" s="156">
        <v>6.02</v>
      </c>
      <c r="F11" s="156">
        <v>5.46</v>
      </c>
      <c r="G11" s="156">
        <v>5.08</v>
      </c>
      <c r="H11" s="158">
        <v>-0.56999999999999995</v>
      </c>
      <c r="I11" s="158">
        <v>6.44</v>
      </c>
      <c r="J11" s="158">
        <v>4.9000000000000004</v>
      </c>
      <c r="K11" s="158">
        <v>4.63</v>
      </c>
      <c r="L11" s="158">
        <v>3.96</v>
      </c>
      <c r="P11" s="2" t="s">
        <v>107</v>
      </c>
      <c r="S11" s="2" t="s">
        <v>109</v>
      </c>
    </row>
    <row r="12" spans="1:19" x14ac:dyDescent="0.25">
      <c r="A12" s="132" t="s">
        <v>95</v>
      </c>
      <c r="C12" s="152">
        <f>L7</f>
        <v>2.42</v>
      </c>
      <c r="D12" s="152">
        <f>K7</f>
        <v>2.2000000000000002</v>
      </c>
      <c r="E12" s="152">
        <f>J7</f>
        <v>2</v>
      </c>
      <c r="F12" s="152">
        <f>I7</f>
        <v>2</v>
      </c>
      <c r="G12" s="152">
        <f>H7</f>
        <v>2</v>
      </c>
      <c r="H12" s="152">
        <f>G7</f>
        <v>2</v>
      </c>
      <c r="I12" s="152">
        <f>F7</f>
        <v>2</v>
      </c>
      <c r="J12" s="152">
        <f>E7</f>
        <v>1.7</v>
      </c>
      <c r="K12" s="152">
        <f>D7</f>
        <v>1.4</v>
      </c>
      <c r="L12" s="152">
        <f>C7</f>
        <v>1.1000000000000001</v>
      </c>
    </row>
    <row r="14" spans="1:19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9" x14ac:dyDescent="0.25">
      <c r="A15" s="132" t="s">
        <v>96</v>
      </c>
      <c r="C15" s="153">
        <f>L6</f>
        <v>57.72</v>
      </c>
      <c r="D15" s="153">
        <f>K6</f>
        <v>54.37</v>
      </c>
      <c r="E15" s="153">
        <f>J6</f>
        <v>56.21</v>
      </c>
      <c r="F15" s="153">
        <f>I6</f>
        <v>52.52</v>
      </c>
      <c r="G15" s="153">
        <f>H6</f>
        <v>48.09</v>
      </c>
      <c r="H15" s="153">
        <f>G6</f>
        <v>28.28</v>
      </c>
      <c r="I15" s="153">
        <f>F6</f>
        <v>34.380000000000003</v>
      </c>
      <c r="J15" s="153">
        <f>E6</f>
        <v>33.880000000000003</v>
      </c>
      <c r="K15" s="153">
        <f>D6</f>
        <v>33.76</v>
      </c>
      <c r="L15" s="153">
        <f>C6</f>
        <v>33.42</v>
      </c>
    </row>
    <row r="16" spans="1:19" x14ac:dyDescent="0.25">
      <c r="A16" s="132" t="s">
        <v>97</v>
      </c>
      <c r="B16" s="4"/>
      <c r="C16" s="152">
        <f>L5</f>
        <v>5.63</v>
      </c>
      <c r="D16" s="152">
        <f>K5</f>
        <v>0.36</v>
      </c>
      <c r="E16" s="152">
        <f>J5</f>
        <v>8.76</v>
      </c>
      <c r="F16" s="152">
        <f>I5</f>
        <v>8.17</v>
      </c>
      <c r="G16" s="152">
        <f>H5</f>
        <v>7.14</v>
      </c>
      <c r="H16" s="152" t="str">
        <f>G5</f>
        <v>—</v>
      </c>
      <c r="I16" s="152">
        <f>F5</f>
        <v>12.86</v>
      </c>
      <c r="J16" s="152">
        <f>E5</f>
        <v>11.84</v>
      </c>
      <c r="K16" s="152">
        <f>D5</f>
        <v>12.31</v>
      </c>
      <c r="L16" s="152">
        <f>C5</f>
        <v>13.67</v>
      </c>
    </row>
    <row r="17" spans="2:19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S17" s="159"/>
    </row>
    <row r="18" spans="2:19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S18" s="159"/>
    </row>
    <row r="19" spans="2:19" x14ac:dyDescent="0.25">
      <c r="S19" s="159"/>
    </row>
    <row r="20" spans="2:19" x14ac:dyDescent="0.25">
      <c r="C20" s="4"/>
      <c r="D20" s="4"/>
      <c r="E20" s="4"/>
      <c r="G20" s="4"/>
      <c r="H20" s="4"/>
      <c r="I20" s="4"/>
      <c r="J20" s="4"/>
      <c r="K20" s="4"/>
      <c r="L20" s="4"/>
      <c r="S20" s="159"/>
    </row>
    <row r="21" spans="2:19" x14ac:dyDescent="0.25">
      <c r="S21" s="159"/>
    </row>
    <row r="22" spans="2:19" x14ac:dyDescent="0.25">
      <c r="S22" s="159"/>
    </row>
    <row r="23" spans="2:19" x14ac:dyDescent="0.25">
      <c r="S23" s="159"/>
    </row>
    <row r="24" spans="2:19" x14ac:dyDescent="0.25">
      <c r="S24" s="159"/>
    </row>
    <row r="25" spans="2:19" x14ac:dyDescent="0.25">
      <c r="S25" s="159"/>
    </row>
    <row r="26" spans="2:19" x14ac:dyDescent="0.25">
      <c r="S26" s="159"/>
    </row>
    <row r="27" spans="2:19" x14ac:dyDescent="0.25">
      <c r="S27" s="159"/>
    </row>
    <row r="28" spans="2:19" x14ac:dyDescent="0.25">
      <c r="S28" s="159"/>
    </row>
    <row r="29" spans="2:19" x14ac:dyDescent="0.25">
      <c r="S29" s="159"/>
    </row>
    <row r="30" spans="2:19" x14ac:dyDescent="0.25">
      <c r="S30" s="159"/>
    </row>
    <row r="31" spans="2:19" x14ac:dyDescent="0.25">
      <c r="S31" s="15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13"/>
  <sheetViews>
    <sheetView zoomScale="120" zoomScaleNormal="120" workbookViewId="0">
      <selection activeCell="G11" sqref="G11"/>
    </sheetView>
  </sheetViews>
  <sheetFormatPr defaultColWidth="9.140625" defaultRowHeight="15.75" x14ac:dyDescent="0.25"/>
  <cols>
    <col min="1" max="1" width="16.7109375" style="134" customWidth="1"/>
    <col min="2" max="3" width="13.7109375" style="134" customWidth="1"/>
    <col min="4" max="4" width="12.28515625" style="134" customWidth="1"/>
    <col min="5" max="5" width="11.5703125" style="134" customWidth="1"/>
    <col min="6" max="16384" width="9.140625" style="134"/>
  </cols>
  <sheetData>
    <row r="1" spans="1:5" ht="39" thickBot="1" x14ac:dyDescent="0.3">
      <c r="A1" s="145" t="s">
        <v>114</v>
      </c>
      <c r="B1" s="146" t="s">
        <v>115</v>
      </c>
      <c r="C1" s="146" t="s">
        <v>116</v>
      </c>
      <c r="D1" s="146" t="s">
        <v>117</v>
      </c>
      <c r="E1" s="146" t="s">
        <v>118</v>
      </c>
    </row>
    <row r="2" spans="1:5" ht="26.25" thickBot="1" x14ac:dyDescent="0.3">
      <c r="A2" s="147" t="s">
        <v>119</v>
      </c>
      <c r="B2" s="148">
        <v>22</v>
      </c>
      <c r="C2" s="148">
        <v>22</v>
      </c>
      <c r="D2" s="148">
        <v>27</v>
      </c>
      <c r="E2" s="148">
        <v>26</v>
      </c>
    </row>
    <row r="3" spans="1:5" ht="26.25" thickBot="1" x14ac:dyDescent="0.3">
      <c r="A3" s="147" t="s">
        <v>120</v>
      </c>
      <c r="B3" s="148">
        <v>1.72</v>
      </c>
      <c r="C3" s="148">
        <v>1.7</v>
      </c>
      <c r="D3" s="148">
        <v>6.53</v>
      </c>
      <c r="E3" s="148">
        <v>7.31</v>
      </c>
    </row>
    <row r="4" spans="1:5" ht="26.25" thickBot="1" x14ac:dyDescent="0.3">
      <c r="A4" s="147" t="s">
        <v>121</v>
      </c>
      <c r="B4" s="148">
        <v>1.51</v>
      </c>
      <c r="C4" s="148">
        <v>1.48</v>
      </c>
      <c r="D4" s="148">
        <v>6.41</v>
      </c>
      <c r="E4" s="148">
        <v>7.03</v>
      </c>
    </row>
    <row r="5" spans="1:5" ht="26.25" thickBot="1" x14ac:dyDescent="0.3">
      <c r="A5" s="147" t="s">
        <v>122</v>
      </c>
      <c r="B5" s="148">
        <v>1.99</v>
      </c>
      <c r="C5" s="148">
        <v>1.98</v>
      </c>
      <c r="D5" s="148">
        <v>7</v>
      </c>
      <c r="E5" s="148">
        <v>8.1199999999999992</v>
      </c>
    </row>
    <row r="6" spans="1:5" ht="26.25" thickBot="1" x14ac:dyDescent="0.3">
      <c r="A6" s="149" t="s">
        <v>123</v>
      </c>
      <c r="B6" s="150">
        <v>2.21</v>
      </c>
      <c r="C6" s="150">
        <v>2.12</v>
      </c>
      <c r="D6" s="150">
        <v>8.74</v>
      </c>
      <c r="E6" s="150">
        <v>6.53</v>
      </c>
    </row>
    <row r="7" spans="1:5" ht="39" thickBot="1" x14ac:dyDescent="0.3">
      <c r="A7" s="145" t="s">
        <v>124</v>
      </c>
      <c r="B7" s="146" t="s">
        <v>115</v>
      </c>
      <c r="C7" s="146" t="s">
        <v>116</v>
      </c>
      <c r="D7" s="146" t="s">
        <v>117</v>
      </c>
      <c r="E7" s="146" t="s">
        <v>118</v>
      </c>
    </row>
    <row r="8" spans="1:5" ht="26.25" thickBot="1" x14ac:dyDescent="0.3">
      <c r="A8" s="147" t="s">
        <v>119</v>
      </c>
      <c r="B8" s="148">
        <v>17</v>
      </c>
      <c r="C8" s="148">
        <v>17</v>
      </c>
      <c r="D8" s="148">
        <v>23</v>
      </c>
      <c r="E8" s="148">
        <v>23</v>
      </c>
    </row>
    <row r="9" spans="1:5" ht="26.25" thickBot="1" x14ac:dyDescent="0.3">
      <c r="A9" s="147" t="s">
        <v>120</v>
      </c>
      <c r="B9" s="148" t="s">
        <v>125</v>
      </c>
      <c r="C9" s="148" t="s">
        <v>126</v>
      </c>
      <c r="D9" s="148" t="s">
        <v>127</v>
      </c>
      <c r="E9" s="148" t="s">
        <v>128</v>
      </c>
    </row>
    <row r="10" spans="1:5" ht="26.25" thickBot="1" x14ac:dyDescent="0.3">
      <c r="A10" s="147" t="s">
        <v>121</v>
      </c>
      <c r="B10" s="148" t="s">
        <v>129</v>
      </c>
      <c r="C10" s="148" t="s">
        <v>130</v>
      </c>
      <c r="D10" s="148" t="s">
        <v>131</v>
      </c>
      <c r="E10" s="148" t="s">
        <v>132</v>
      </c>
    </row>
    <row r="11" spans="1:5" ht="26.25" thickBot="1" x14ac:dyDescent="0.3">
      <c r="A11" s="147" t="s">
        <v>122</v>
      </c>
      <c r="B11" s="148" t="s">
        <v>133</v>
      </c>
      <c r="C11" s="148" t="s">
        <v>134</v>
      </c>
      <c r="D11" s="148" t="s">
        <v>135</v>
      </c>
      <c r="E11" s="148" t="s">
        <v>136</v>
      </c>
    </row>
    <row r="12" spans="1:5" ht="26.25" thickBot="1" x14ac:dyDescent="0.3">
      <c r="A12" s="147" t="s">
        <v>137</v>
      </c>
      <c r="B12" s="148" t="s">
        <v>138</v>
      </c>
      <c r="C12" s="148" t="s">
        <v>139</v>
      </c>
      <c r="D12" s="148" t="s">
        <v>140</v>
      </c>
      <c r="E12" s="148" t="s">
        <v>127</v>
      </c>
    </row>
    <row r="13" spans="1:5" ht="39" thickBot="1" x14ac:dyDescent="0.3">
      <c r="A13" s="149" t="s">
        <v>141</v>
      </c>
      <c r="B13" s="151" t="s">
        <v>138</v>
      </c>
      <c r="C13" s="151">
        <v>3.1E-2</v>
      </c>
      <c r="D13" s="151">
        <v>3.2000000000000001E-2</v>
      </c>
      <c r="E13" s="151">
        <v>4.5999999999999999E-2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589"/>
  <sheetViews>
    <sheetView workbookViewId="0">
      <selection activeCell="D2" sqref="D2"/>
    </sheetView>
  </sheetViews>
  <sheetFormatPr defaultColWidth="9.140625" defaultRowHeight="15.75" x14ac:dyDescent="0.25"/>
  <cols>
    <col min="1" max="1" width="9.140625" style="2"/>
    <col min="2" max="2" width="10.7109375" style="89" customWidth="1"/>
    <col min="3" max="3" width="52.28515625" style="88" bestFit="1" customWidth="1"/>
    <col min="4" max="4" width="7.85546875" style="91" bestFit="1" customWidth="1"/>
    <col min="5" max="5" width="10" style="91" customWidth="1"/>
    <col min="6" max="16384" width="9.140625" style="2"/>
  </cols>
  <sheetData>
    <row r="1" spans="1:5" x14ac:dyDescent="0.25">
      <c r="A1" s="127" t="s">
        <v>87</v>
      </c>
      <c r="B1" s="94" t="s">
        <v>26</v>
      </c>
      <c r="C1" s="92" t="s">
        <v>60</v>
      </c>
      <c r="D1" s="93" t="s">
        <v>30</v>
      </c>
      <c r="E1" s="93" t="s">
        <v>50</v>
      </c>
    </row>
    <row r="2" spans="1:5" x14ac:dyDescent="0.25">
      <c r="A2" s="1"/>
      <c r="B2" s="89" t="s">
        <v>113</v>
      </c>
      <c r="C2" s="88" t="s">
        <v>112</v>
      </c>
      <c r="D2" s="90">
        <v>0.53</v>
      </c>
      <c r="E2" s="128">
        <f>(1/3)+(2/3)*D2</f>
        <v>0.68666666666666665</v>
      </c>
    </row>
    <row r="3" spans="1:5" x14ac:dyDescent="0.25">
      <c r="D3" s="90"/>
      <c r="E3" s="128">
        <f t="shared" ref="E3:E66" si="0">(1/3)+(2/3)*D3</f>
        <v>0.33333333333333331</v>
      </c>
    </row>
    <row r="4" spans="1:5" x14ac:dyDescent="0.25">
      <c r="D4" s="90"/>
      <c r="E4" s="128">
        <f t="shared" si="0"/>
        <v>0.33333333333333331</v>
      </c>
    </row>
    <row r="5" spans="1:5" x14ac:dyDescent="0.25">
      <c r="D5" s="90"/>
      <c r="E5" s="128">
        <f t="shared" si="0"/>
        <v>0.33333333333333331</v>
      </c>
    </row>
    <row r="6" spans="1:5" x14ac:dyDescent="0.25">
      <c r="D6" s="90"/>
      <c r="E6" s="128">
        <f t="shared" si="0"/>
        <v>0.33333333333333331</v>
      </c>
    </row>
    <row r="7" spans="1:5" x14ac:dyDescent="0.25">
      <c r="D7" s="90"/>
      <c r="E7" s="128">
        <f t="shared" si="0"/>
        <v>0.33333333333333331</v>
      </c>
    </row>
    <row r="8" spans="1:5" x14ac:dyDescent="0.25">
      <c r="D8" s="90"/>
      <c r="E8" s="128">
        <f t="shared" si="0"/>
        <v>0.33333333333333331</v>
      </c>
    </row>
    <row r="9" spans="1:5" x14ac:dyDescent="0.25">
      <c r="D9" s="90"/>
      <c r="E9" s="128">
        <f t="shared" si="0"/>
        <v>0.33333333333333331</v>
      </c>
    </row>
    <row r="10" spans="1:5" x14ac:dyDescent="0.25">
      <c r="D10" s="90"/>
      <c r="E10" s="128">
        <f t="shared" si="0"/>
        <v>0.33333333333333331</v>
      </c>
    </row>
    <row r="11" spans="1:5" x14ac:dyDescent="0.25">
      <c r="D11" s="90"/>
      <c r="E11" s="128">
        <f t="shared" si="0"/>
        <v>0.33333333333333331</v>
      </c>
    </row>
    <row r="12" spans="1:5" x14ac:dyDescent="0.25">
      <c r="D12" s="90"/>
      <c r="E12" s="128">
        <f t="shared" si="0"/>
        <v>0.33333333333333331</v>
      </c>
    </row>
    <row r="13" spans="1:5" x14ac:dyDescent="0.25">
      <c r="D13" s="90"/>
      <c r="E13" s="128">
        <f t="shared" si="0"/>
        <v>0.33333333333333331</v>
      </c>
    </row>
    <row r="14" spans="1:5" x14ac:dyDescent="0.25">
      <c r="D14" s="90"/>
      <c r="E14" s="128">
        <f t="shared" si="0"/>
        <v>0.33333333333333331</v>
      </c>
    </row>
    <row r="15" spans="1:5" x14ac:dyDescent="0.25">
      <c r="D15" s="90"/>
      <c r="E15" s="128">
        <f t="shared" si="0"/>
        <v>0.33333333333333331</v>
      </c>
    </row>
    <row r="16" spans="1:5" x14ac:dyDescent="0.25">
      <c r="D16" s="90"/>
      <c r="E16" s="128">
        <f t="shared" si="0"/>
        <v>0.33333333333333331</v>
      </c>
    </row>
    <row r="17" spans="4:5" x14ac:dyDescent="0.25">
      <c r="D17" s="90"/>
      <c r="E17" s="128">
        <f t="shared" si="0"/>
        <v>0.33333333333333331</v>
      </c>
    </row>
    <row r="18" spans="4:5" x14ac:dyDescent="0.25">
      <c r="D18" s="90"/>
      <c r="E18" s="128">
        <f t="shared" si="0"/>
        <v>0.33333333333333331</v>
      </c>
    </row>
    <row r="19" spans="4:5" x14ac:dyDescent="0.25">
      <c r="D19" s="90"/>
      <c r="E19" s="128">
        <f t="shared" si="0"/>
        <v>0.33333333333333331</v>
      </c>
    </row>
    <row r="20" spans="4:5" x14ac:dyDescent="0.25">
      <c r="D20" s="90"/>
      <c r="E20" s="128">
        <f t="shared" si="0"/>
        <v>0.33333333333333331</v>
      </c>
    </row>
    <row r="21" spans="4:5" x14ac:dyDescent="0.25">
      <c r="D21" s="90"/>
      <c r="E21" s="128">
        <f t="shared" si="0"/>
        <v>0.33333333333333331</v>
      </c>
    </row>
    <row r="22" spans="4:5" x14ac:dyDescent="0.25">
      <c r="D22" s="90"/>
      <c r="E22" s="128">
        <f t="shared" si="0"/>
        <v>0.33333333333333331</v>
      </c>
    </row>
    <row r="23" spans="4:5" x14ac:dyDescent="0.25">
      <c r="D23" s="90"/>
      <c r="E23" s="128">
        <f t="shared" si="0"/>
        <v>0.33333333333333331</v>
      </c>
    </row>
    <row r="24" spans="4:5" x14ac:dyDescent="0.25">
      <c r="D24" s="90"/>
      <c r="E24" s="128">
        <f t="shared" si="0"/>
        <v>0.33333333333333331</v>
      </c>
    </row>
    <row r="25" spans="4:5" x14ac:dyDescent="0.25">
      <c r="D25" s="90"/>
      <c r="E25" s="128">
        <f t="shared" si="0"/>
        <v>0.33333333333333331</v>
      </c>
    </row>
    <row r="26" spans="4:5" x14ac:dyDescent="0.25">
      <c r="D26" s="90"/>
      <c r="E26" s="128">
        <f t="shared" si="0"/>
        <v>0.33333333333333331</v>
      </c>
    </row>
    <row r="27" spans="4:5" x14ac:dyDescent="0.25">
      <c r="D27" s="90"/>
      <c r="E27" s="128">
        <f t="shared" si="0"/>
        <v>0.33333333333333331</v>
      </c>
    </row>
    <row r="28" spans="4:5" x14ac:dyDescent="0.25">
      <c r="D28" s="90"/>
      <c r="E28" s="128">
        <f t="shared" si="0"/>
        <v>0.33333333333333331</v>
      </c>
    </row>
    <row r="29" spans="4:5" x14ac:dyDescent="0.25">
      <c r="D29" s="90"/>
      <c r="E29" s="128">
        <f t="shared" si="0"/>
        <v>0.33333333333333331</v>
      </c>
    </row>
    <row r="30" spans="4:5" x14ac:dyDescent="0.25">
      <c r="D30" s="90"/>
      <c r="E30" s="128">
        <f t="shared" si="0"/>
        <v>0.33333333333333331</v>
      </c>
    </row>
    <row r="31" spans="4:5" x14ac:dyDescent="0.25">
      <c r="D31" s="90"/>
      <c r="E31" s="128">
        <f t="shared" si="0"/>
        <v>0.33333333333333331</v>
      </c>
    </row>
    <row r="32" spans="4:5" x14ac:dyDescent="0.25">
      <c r="D32" s="90"/>
      <c r="E32" s="128">
        <f t="shared" si="0"/>
        <v>0.33333333333333331</v>
      </c>
    </row>
    <row r="33" spans="4:5" x14ac:dyDescent="0.25">
      <c r="D33" s="90"/>
      <c r="E33" s="128">
        <f t="shared" si="0"/>
        <v>0.33333333333333331</v>
      </c>
    </row>
    <row r="34" spans="4:5" x14ac:dyDescent="0.25">
      <c r="D34" s="90"/>
      <c r="E34" s="128">
        <f t="shared" si="0"/>
        <v>0.33333333333333331</v>
      </c>
    </row>
    <row r="35" spans="4:5" x14ac:dyDescent="0.25">
      <c r="D35" s="90"/>
      <c r="E35" s="128">
        <f t="shared" si="0"/>
        <v>0.33333333333333331</v>
      </c>
    </row>
    <row r="36" spans="4:5" x14ac:dyDescent="0.25">
      <c r="D36" s="90"/>
      <c r="E36" s="128">
        <f t="shared" si="0"/>
        <v>0.33333333333333331</v>
      </c>
    </row>
    <row r="37" spans="4:5" x14ac:dyDescent="0.25">
      <c r="D37" s="90"/>
      <c r="E37" s="128">
        <f t="shared" si="0"/>
        <v>0.33333333333333331</v>
      </c>
    </row>
    <row r="38" spans="4:5" x14ac:dyDescent="0.25">
      <c r="D38" s="90"/>
      <c r="E38" s="128">
        <f t="shared" si="0"/>
        <v>0.33333333333333331</v>
      </c>
    </row>
    <row r="39" spans="4:5" x14ac:dyDescent="0.25">
      <c r="D39" s="90"/>
      <c r="E39" s="128">
        <f t="shared" si="0"/>
        <v>0.33333333333333331</v>
      </c>
    </row>
    <row r="40" spans="4:5" x14ac:dyDescent="0.25">
      <c r="D40" s="90"/>
      <c r="E40" s="128">
        <f t="shared" si="0"/>
        <v>0.33333333333333331</v>
      </c>
    </row>
    <row r="41" spans="4:5" x14ac:dyDescent="0.25">
      <c r="D41" s="90"/>
      <c r="E41" s="128">
        <f t="shared" si="0"/>
        <v>0.33333333333333331</v>
      </c>
    </row>
    <row r="42" spans="4:5" x14ac:dyDescent="0.25">
      <c r="D42" s="90"/>
      <c r="E42" s="128">
        <f t="shared" si="0"/>
        <v>0.33333333333333331</v>
      </c>
    </row>
    <row r="43" spans="4:5" x14ac:dyDescent="0.25">
      <c r="D43" s="90"/>
      <c r="E43" s="128">
        <f t="shared" si="0"/>
        <v>0.33333333333333331</v>
      </c>
    </row>
    <row r="44" spans="4:5" x14ac:dyDescent="0.25">
      <c r="D44" s="90"/>
      <c r="E44" s="128">
        <f t="shared" si="0"/>
        <v>0.33333333333333331</v>
      </c>
    </row>
    <row r="45" spans="4:5" x14ac:dyDescent="0.25">
      <c r="D45" s="90"/>
      <c r="E45" s="128">
        <f t="shared" si="0"/>
        <v>0.33333333333333331</v>
      </c>
    </row>
    <row r="46" spans="4:5" x14ac:dyDescent="0.25">
      <c r="D46" s="90"/>
      <c r="E46" s="128">
        <f t="shared" si="0"/>
        <v>0.33333333333333331</v>
      </c>
    </row>
    <row r="47" spans="4:5" x14ac:dyDescent="0.25">
      <c r="D47" s="90"/>
      <c r="E47" s="128">
        <f t="shared" si="0"/>
        <v>0.33333333333333331</v>
      </c>
    </row>
    <row r="48" spans="4:5" x14ac:dyDescent="0.25">
      <c r="D48" s="90"/>
      <c r="E48" s="128">
        <f t="shared" si="0"/>
        <v>0.33333333333333331</v>
      </c>
    </row>
    <row r="49" spans="4:5" x14ac:dyDescent="0.25">
      <c r="D49" s="90"/>
      <c r="E49" s="128">
        <f t="shared" si="0"/>
        <v>0.33333333333333331</v>
      </c>
    </row>
    <row r="50" spans="4:5" x14ac:dyDescent="0.25">
      <c r="D50" s="90"/>
      <c r="E50" s="128">
        <f t="shared" si="0"/>
        <v>0.33333333333333331</v>
      </c>
    </row>
    <row r="51" spans="4:5" x14ac:dyDescent="0.25">
      <c r="D51" s="90"/>
      <c r="E51" s="128">
        <f t="shared" si="0"/>
        <v>0.33333333333333331</v>
      </c>
    </row>
    <row r="52" spans="4:5" x14ac:dyDescent="0.25">
      <c r="D52" s="90"/>
      <c r="E52" s="128">
        <f t="shared" si="0"/>
        <v>0.33333333333333331</v>
      </c>
    </row>
    <row r="53" spans="4:5" x14ac:dyDescent="0.25">
      <c r="D53" s="90"/>
      <c r="E53" s="128">
        <f t="shared" si="0"/>
        <v>0.33333333333333331</v>
      </c>
    </row>
    <row r="54" spans="4:5" x14ac:dyDescent="0.25">
      <c r="D54" s="90"/>
      <c r="E54" s="128">
        <f t="shared" si="0"/>
        <v>0.33333333333333331</v>
      </c>
    </row>
    <row r="55" spans="4:5" x14ac:dyDescent="0.25">
      <c r="D55" s="90"/>
      <c r="E55" s="128">
        <f t="shared" si="0"/>
        <v>0.33333333333333331</v>
      </c>
    </row>
    <row r="56" spans="4:5" x14ac:dyDescent="0.25">
      <c r="D56" s="90"/>
      <c r="E56" s="128">
        <f t="shared" si="0"/>
        <v>0.33333333333333331</v>
      </c>
    </row>
    <row r="57" spans="4:5" x14ac:dyDescent="0.25">
      <c r="D57" s="90"/>
      <c r="E57" s="128">
        <f t="shared" si="0"/>
        <v>0.33333333333333331</v>
      </c>
    </row>
    <row r="58" spans="4:5" x14ac:dyDescent="0.25">
      <c r="D58" s="90"/>
      <c r="E58" s="128">
        <f t="shared" si="0"/>
        <v>0.33333333333333331</v>
      </c>
    </row>
    <row r="59" spans="4:5" x14ac:dyDescent="0.25">
      <c r="D59" s="90"/>
      <c r="E59" s="128">
        <f t="shared" si="0"/>
        <v>0.33333333333333331</v>
      </c>
    </row>
    <row r="60" spans="4:5" x14ac:dyDescent="0.25">
      <c r="D60" s="90"/>
      <c r="E60" s="128">
        <f t="shared" si="0"/>
        <v>0.33333333333333331</v>
      </c>
    </row>
    <row r="61" spans="4:5" x14ac:dyDescent="0.25">
      <c r="D61" s="90"/>
      <c r="E61" s="128">
        <f t="shared" si="0"/>
        <v>0.33333333333333331</v>
      </c>
    </row>
    <row r="62" spans="4:5" x14ac:dyDescent="0.25">
      <c r="D62" s="90"/>
      <c r="E62" s="128">
        <f t="shared" si="0"/>
        <v>0.33333333333333331</v>
      </c>
    </row>
    <row r="63" spans="4:5" x14ac:dyDescent="0.25">
      <c r="D63" s="90"/>
      <c r="E63" s="128">
        <f t="shared" si="0"/>
        <v>0.33333333333333331</v>
      </c>
    </row>
    <row r="64" spans="4:5" x14ac:dyDescent="0.25">
      <c r="D64" s="90"/>
      <c r="E64" s="128">
        <f t="shared" si="0"/>
        <v>0.33333333333333331</v>
      </c>
    </row>
    <row r="65" spans="4:5" x14ac:dyDescent="0.25">
      <c r="D65" s="90"/>
      <c r="E65" s="128">
        <f t="shared" si="0"/>
        <v>0.33333333333333331</v>
      </c>
    </row>
    <row r="66" spans="4:5" x14ac:dyDescent="0.25">
      <c r="D66" s="90"/>
      <c r="E66" s="128">
        <f t="shared" si="0"/>
        <v>0.33333333333333331</v>
      </c>
    </row>
    <row r="67" spans="4:5" x14ac:dyDescent="0.25">
      <c r="D67" s="90"/>
      <c r="E67" s="128">
        <f t="shared" ref="E67:E130" si="1">(1/3)+(2/3)*D67</f>
        <v>0.33333333333333331</v>
      </c>
    </row>
    <row r="68" spans="4:5" x14ac:dyDescent="0.25">
      <c r="D68" s="90"/>
      <c r="E68" s="128">
        <f t="shared" si="1"/>
        <v>0.33333333333333331</v>
      </c>
    </row>
    <row r="69" spans="4:5" x14ac:dyDescent="0.25">
      <c r="D69" s="90"/>
      <c r="E69" s="128">
        <f t="shared" si="1"/>
        <v>0.33333333333333331</v>
      </c>
    </row>
    <row r="70" spans="4:5" x14ac:dyDescent="0.25">
      <c r="D70" s="90"/>
      <c r="E70" s="128">
        <f t="shared" si="1"/>
        <v>0.33333333333333331</v>
      </c>
    </row>
    <row r="71" spans="4:5" x14ac:dyDescent="0.25">
      <c r="D71" s="90"/>
      <c r="E71" s="128">
        <f t="shared" si="1"/>
        <v>0.33333333333333331</v>
      </c>
    </row>
    <row r="72" spans="4:5" x14ac:dyDescent="0.25">
      <c r="D72" s="90"/>
      <c r="E72" s="128">
        <f t="shared" si="1"/>
        <v>0.33333333333333331</v>
      </c>
    </row>
    <row r="73" spans="4:5" x14ac:dyDescent="0.25">
      <c r="D73" s="90"/>
      <c r="E73" s="128">
        <f t="shared" si="1"/>
        <v>0.33333333333333331</v>
      </c>
    </row>
    <row r="74" spans="4:5" x14ac:dyDescent="0.25">
      <c r="D74" s="90"/>
      <c r="E74" s="128">
        <f t="shared" si="1"/>
        <v>0.33333333333333331</v>
      </c>
    </row>
    <row r="75" spans="4:5" x14ac:dyDescent="0.25">
      <c r="D75" s="90"/>
      <c r="E75" s="128">
        <f t="shared" si="1"/>
        <v>0.33333333333333331</v>
      </c>
    </row>
    <row r="76" spans="4:5" x14ac:dyDescent="0.25">
      <c r="D76" s="90"/>
      <c r="E76" s="128">
        <f t="shared" si="1"/>
        <v>0.33333333333333331</v>
      </c>
    </row>
    <row r="77" spans="4:5" x14ac:dyDescent="0.25">
      <c r="D77" s="90"/>
      <c r="E77" s="128">
        <f t="shared" si="1"/>
        <v>0.33333333333333331</v>
      </c>
    </row>
    <row r="78" spans="4:5" x14ac:dyDescent="0.25">
      <c r="D78" s="90"/>
      <c r="E78" s="128">
        <f t="shared" si="1"/>
        <v>0.33333333333333331</v>
      </c>
    </row>
    <row r="79" spans="4:5" x14ac:dyDescent="0.25">
      <c r="D79" s="90"/>
      <c r="E79" s="128">
        <f t="shared" si="1"/>
        <v>0.33333333333333331</v>
      </c>
    </row>
    <row r="80" spans="4:5" x14ac:dyDescent="0.25">
      <c r="D80" s="90"/>
      <c r="E80" s="128">
        <f t="shared" si="1"/>
        <v>0.33333333333333331</v>
      </c>
    </row>
    <row r="81" spans="4:5" x14ac:dyDescent="0.25">
      <c r="D81" s="90"/>
      <c r="E81" s="128">
        <f t="shared" si="1"/>
        <v>0.33333333333333331</v>
      </c>
    </row>
    <row r="82" spans="4:5" x14ac:dyDescent="0.25">
      <c r="D82" s="90"/>
      <c r="E82" s="128">
        <f t="shared" si="1"/>
        <v>0.33333333333333331</v>
      </c>
    </row>
    <row r="83" spans="4:5" x14ac:dyDescent="0.25">
      <c r="D83" s="90"/>
      <c r="E83" s="128">
        <f t="shared" si="1"/>
        <v>0.33333333333333331</v>
      </c>
    </row>
    <row r="84" spans="4:5" x14ac:dyDescent="0.25">
      <c r="D84" s="90"/>
      <c r="E84" s="128">
        <f t="shared" si="1"/>
        <v>0.33333333333333331</v>
      </c>
    </row>
    <row r="85" spans="4:5" x14ac:dyDescent="0.25">
      <c r="D85" s="90"/>
      <c r="E85" s="128">
        <f t="shared" si="1"/>
        <v>0.33333333333333331</v>
      </c>
    </row>
    <row r="86" spans="4:5" x14ac:dyDescent="0.25">
      <c r="D86" s="90"/>
      <c r="E86" s="128">
        <f t="shared" si="1"/>
        <v>0.33333333333333331</v>
      </c>
    </row>
    <row r="87" spans="4:5" x14ac:dyDescent="0.25">
      <c r="D87" s="90"/>
      <c r="E87" s="128">
        <f t="shared" si="1"/>
        <v>0.33333333333333331</v>
      </c>
    </row>
    <row r="88" spans="4:5" x14ac:dyDescent="0.25">
      <c r="D88" s="90"/>
      <c r="E88" s="128">
        <f t="shared" si="1"/>
        <v>0.33333333333333331</v>
      </c>
    </row>
    <row r="89" spans="4:5" x14ac:dyDescent="0.25">
      <c r="D89" s="90"/>
      <c r="E89" s="128">
        <f t="shared" si="1"/>
        <v>0.33333333333333331</v>
      </c>
    </row>
    <row r="90" spans="4:5" x14ac:dyDescent="0.25">
      <c r="D90" s="90"/>
      <c r="E90" s="128">
        <f t="shared" si="1"/>
        <v>0.33333333333333331</v>
      </c>
    </row>
    <row r="91" spans="4:5" x14ac:dyDescent="0.25">
      <c r="D91" s="90"/>
      <c r="E91" s="128">
        <f t="shared" si="1"/>
        <v>0.33333333333333331</v>
      </c>
    </row>
    <row r="92" spans="4:5" x14ac:dyDescent="0.25">
      <c r="D92" s="90"/>
      <c r="E92" s="128">
        <f t="shared" si="1"/>
        <v>0.33333333333333331</v>
      </c>
    </row>
    <row r="93" spans="4:5" x14ac:dyDescent="0.25">
      <c r="D93" s="90"/>
      <c r="E93" s="128">
        <f t="shared" si="1"/>
        <v>0.33333333333333331</v>
      </c>
    </row>
    <row r="94" spans="4:5" x14ac:dyDescent="0.25">
      <c r="D94" s="90"/>
      <c r="E94" s="128">
        <f t="shared" si="1"/>
        <v>0.33333333333333331</v>
      </c>
    </row>
    <row r="95" spans="4:5" x14ac:dyDescent="0.25">
      <c r="D95" s="90"/>
      <c r="E95" s="128">
        <f t="shared" si="1"/>
        <v>0.33333333333333331</v>
      </c>
    </row>
    <row r="96" spans="4:5" x14ac:dyDescent="0.25">
      <c r="D96" s="90"/>
      <c r="E96" s="128">
        <f t="shared" si="1"/>
        <v>0.33333333333333331</v>
      </c>
    </row>
    <row r="97" spans="4:5" x14ac:dyDescent="0.25">
      <c r="D97" s="90"/>
      <c r="E97" s="128">
        <f t="shared" si="1"/>
        <v>0.33333333333333331</v>
      </c>
    </row>
    <row r="98" spans="4:5" x14ac:dyDescent="0.25">
      <c r="D98" s="90"/>
      <c r="E98" s="128">
        <f t="shared" si="1"/>
        <v>0.33333333333333331</v>
      </c>
    </row>
    <row r="99" spans="4:5" x14ac:dyDescent="0.25">
      <c r="D99" s="90"/>
      <c r="E99" s="128">
        <f t="shared" si="1"/>
        <v>0.33333333333333331</v>
      </c>
    </row>
    <row r="100" spans="4:5" x14ac:dyDescent="0.25">
      <c r="D100" s="90"/>
      <c r="E100" s="128">
        <f t="shared" si="1"/>
        <v>0.33333333333333331</v>
      </c>
    </row>
    <row r="101" spans="4:5" x14ac:dyDescent="0.25">
      <c r="D101" s="90"/>
      <c r="E101" s="128">
        <f t="shared" si="1"/>
        <v>0.33333333333333331</v>
      </c>
    </row>
    <row r="102" spans="4:5" x14ac:dyDescent="0.25">
      <c r="D102" s="90"/>
      <c r="E102" s="128">
        <f t="shared" si="1"/>
        <v>0.33333333333333331</v>
      </c>
    </row>
    <row r="103" spans="4:5" x14ac:dyDescent="0.25">
      <c r="D103" s="90"/>
      <c r="E103" s="128">
        <f t="shared" si="1"/>
        <v>0.33333333333333331</v>
      </c>
    </row>
    <row r="104" spans="4:5" x14ac:dyDescent="0.25">
      <c r="D104" s="90"/>
      <c r="E104" s="128">
        <f t="shared" si="1"/>
        <v>0.33333333333333331</v>
      </c>
    </row>
    <row r="105" spans="4:5" x14ac:dyDescent="0.25">
      <c r="D105" s="90"/>
      <c r="E105" s="128">
        <f t="shared" si="1"/>
        <v>0.33333333333333331</v>
      </c>
    </row>
    <row r="106" spans="4:5" x14ac:dyDescent="0.25">
      <c r="D106" s="90"/>
      <c r="E106" s="128">
        <f t="shared" si="1"/>
        <v>0.33333333333333331</v>
      </c>
    </row>
    <row r="107" spans="4:5" x14ac:dyDescent="0.25">
      <c r="D107" s="90"/>
      <c r="E107" s="128">
        <f t="shared" si="1"/>
        <v>0.33333333333333331</v>
      </c>
    </row>
    <row r="108" spans="4:5" x14ac:dyDescent="0.25">
      <c r="D108" s="90"/>
      <c r="E108" s="128">
        <f t="shared" si="1"/>
        <v>0.33333333333333331</v>
      </c>
    </row>
    <row r="109" spans="4:5" x14ac:dyDescent="0.25">
      <c r="D109" s="90"/>
      <c r="E109" s="128">
        <f t="shared" si="1"/>
        <v>0.33333333333333331</v>
      </c>
    </row>
    <row r="110" spans="4:5" x14ac:dyDescent="0.25">
      <c r="D110" s="90"/>
      <c r="E110" s="128">
        <f t="shared" si="1"/>
        <v>0.33333333333333331</v>
      </c>
    </row>
    <row r="111" spans="4:5" x14ac:dyDescent="0.25">
      <c r="D111" s="90"/>
      <c r="E111" s="128">
        <f t="shared" si="1"/>
        <v>0.33333333333333331</v>
      </c>
    </row>
    <row r="112" spans="4:5" x14ac:dyDescent="0.25">
      <c r="D112" s="90"/>
      <c r="E112" s="128">
        <f t="shared" si="1"/>
        <v>0.33333333333333331</v>
      </c>
    </row>
    <row r="113" spans="4:5" x14ac:dyDescent="0.25">
      <c r="D113" s="90"/>
      <c r="E113" s="128">
        <f t="shared" si="1"/>
        <v>0.33333333333333331</v>
      </c>
    </row>
    <row r="114" spans="4:5" x14ac:dyDescent="0.25">
      <c r="D114" s="90"/>
      <c r="E114" s="128">
        <f t="shared" si="1"/>
        <v>0.33333333333333331</v>
      </c>
    </row>
    <row r="115" spans="4:5" x14ac:dyDescent="0.25">
      <c r="D115" s="90"/>
      <c r="E115" s="128">
        <f t="shared" si="1"/>
        <v>0.33333333333333331</v>
      </c>
    </row>
    <row r="116" spans="4:5" x14ac:dyDescent="0.25">
      <c r="D116" s="90"/>
      <c r="E116" s="128">
        <f t="shared" si="1"/>
        <v>0.33333333333333331</v>
      </c>
    </row>
    <row r="117" spans="4:5" x14ac:dyDescent="0.25">
      <c r="D117" s="90"/>
      <c r="E117" s="128">
        <f t="shared" si="1"/>
        <v>0.33333333333333331</v>
      </c>
    </row>
    <row r="118" spans="4:5" x14ac:dyDescent="0.25">
      <c r="D118" s="90"/>
      <c r="E118" s="128">
        <f t="shared" si="1"/>
        <v>0.33333333333333331</v>
      </c>
    </row>
    <row r="119" spans="4:5" x14ac:dyDescent="0.25">
      <c r="D119" s="90"/>
      <c r="E119" s="128">
        <f t="shared" si="1"/>
        <v>0.33333333333333331</v>
      </c>
    </row>
    <row r="120" spans="4:5" x14ac:dyDescent="0.25">
      <c r="D120" s="90"/>
      <c r="E120" s="128">
        <f t="shared" si="1"/>
        <v>0.33333333333333331</v>
      </c>
    </row>
    <row r="121" spans="4:5" x14ac:dyDescent="0.25">
      <c r="D121" s="90"/>
      <c r="E121" s="128">
        <f t="shared" si="1"/>
        <v>0.33333333333333331</v>
      </c>
    </row>
    <row r="122" spans="4:5" x14ac:dyDescent="0.25">
      <c r="D122" s="90"/>
      <c r="E122" s="128">
        <f t="shared" si="1"/>
        <v>0.33333333333333331</v>
      </c>
    </row>
    <row r="123" spans="4:5" x14ac:dyDescent="0.25">
      <c r="D123" s="90"/>
      <c r="E123" s="128">
        <f t="shared" si="1"/>
        <v>0.33333333333333331</v>
      </c>
    </row>
    <row r="124" spans="4:5" x14ac:dyDescent="0.25">
      <c r="D124" s="90"/>
      <c r="E124" s="128">
        <f t="shared" si="1"/>
        <v>0.33333333333333331</v>
      </c>
    </row>
    <row r="125" spans="4:5" x14ac:dyDescent="0.25">
      <c r="D125" s="90"/>
      <c r="E125" s="128">
        <f t="shared" si="1"/>
        <v>0.33333333333333331</v>
      </c>
    </row>
    <row r="126" spans="4:5" x14ac:dyDescent="0.25">
      <c r="D126" s="90"/>
      <c r="E126" s="128">
        <f t="shared" si="1"/>
        <v>0.33333333333333331</v>
      </c>
    </row>
    <row r="127" spans="4:5" x14ac:dyDescent="0.25">
      <c r="D127" s="90"/>
      <c r="E127" s="128">
        <f t="shared" si="1"/>
        <v>0.33333333333333331</v>
      </c>
    </row>
    <row r="128" spans="4:5" x14ac:dyDescent="0.25">
      <c r="D128" s="90"/>
      <c r="E128" s="128">
        <f t="shared" si="1"/>
        <v>0.33333333333333331</v>
      </c>
    </row>
    <row r="129" spans="2:6" x14ac:dyDescent="0.25">
      <c r="D129" s="90"/>
      <c r="E129" s="128">
        <f t="shared" si="1"/>
        <v>0.33333333333333331</v>
      </c>
    </row>
    <row r="130" spans="2:6" x14ac:dyDescent="0.25">
      <c r="D130" s="90"/>
      <c r="E130" s="128">
        <f t="shared" si="1"/>
        <v>0.33333333333333331</v>
      </c>
    </row>
    <row r="131" spans="2:6" x14ac:dyDescent="0.25">
      <c r="D131" s="90"/>
      <c r="E131" s="128">
        <f t="shared" ref="E131:E133" si="2">(1/3)+(2/3)*D131</f>
        <v>0.33333333333333331</v>
      </c>
    </row>
    <row r="132" spans="2:6" x14ac:dyDescent="0.25">
      <c r="D132" s="90"/>
      <c r="E132" s="128">
        <f t="shared" si="2"/>
        <v>0.33333333333333331</v>
      </c>
    </row>
    <row r="133" spans="2:6" x14ac:dyDescent="0.25">
      <c r="D133" s="90"/>
      <c r="E133" s="128">
        <f t="shared" si="2"/>
        <v>0.33333333333333331</v>
      </c>
    </row>
    <row r="134" spans="2:6" x14ac:dyDescent="0.25">
      <c r="B134" s="129"/>
      <c r="C134" s="130"/>
      <c r="D134" s="131"/>
      <c r="E134" s="131"/>
      <c r="F134" s="132"/>
    </row>
    <row r="135" spans="2:6" x14ac:dyDescent="0.25">
      <c r="B135" s="129"/>
      <c r="C135" s="130"/>
      <c r="D135" s="131"/>
      <c r="E135" s="131"/>
      <c r="F135" s="132"/>
    </row>
    <row r="136" spans="2:6" x14ac:dyDescent="0.25">
      <c r="B136" s="129"/>
      <c r="C136" s="130"/>
      <c r="D136" s="131"/>
      <c r="E136" s="131"/>
      <c r="F136" s="132"/>
    </row>
    <row r="137" spans="2:6" x14ac:dyDescent="0.25">
      <c r="B137" s="129"/>
      <c r="C137" s="130"/>
      <c r="D137" s="131"/>
      <c r="E137" s="131"/>
      <c r="F137" s="132"/>
    </row>
    <row r="138" spans="2:6" x14ac:dyDescent="0.25">
      <c r="B138" s="129"/>
      <c r="C138" s="130"/>
      <c r="D138" s="131"/>
      <c r="E138" s="131"/>
      <c r="F138" s="132"/>
    </row>
    <row r="139" spans="2:6" x14ac:dyDescent="0.25">
      <c r="B139" s="129"/>
      <c r="C139" s="130"/>
      <c r="D139" s="131"/>
      <c r="E139" s="131"/>
      <c r="F139" s="132"/>
    </row>
    <row r="140" spans="2:6" x14ac:dyDescent="0.25">
      <c r="B140" s="129"/>
      <c r="C140" s="130"/>
      <c r="D140" s="131"/>
      <c r="E140" s="131"/>
      <c r="F140" s="132"/>
    </row>
    <row r="141" spans="2:6" x14ac:dyDescent="0.25">
      <c r="B141" s="129"/>
      <c r="C141" s="130"/>
      <c r="D141" s="131"/>
      <c r="E141" s="131"/>
      <c r="F141" s="132"/>
    </row>
    <row r="142" spans="2:6" x14ac:dyDescent="0.25">
      <c r="B142" s="129"/>
      <c r="C142" s="130"/>
      <c r="D142" s="131"/>
      <c r="E142" s="131"/>
      <c r="F142" s="132"/>
    </row>
    <row r="143" spans="2:6" x14ac:dyDescent="0.25">
      <c r="B143" s="129"/>
      <c r="C143" s="130"/>
      <c r="D143" s="131"/>
      <c r="E143" s="131"/>
      <c r="F143" s="132"/>
    </row>
    <row r="144" spans="2:6" x14ac:dyDescent="0.25">
      <c r="B144" s="129"/>
      <c r="C144" s="130"/>
      <c r="D144" s="131"/>
      <c r="E144" s="131"/>
      <c r="F144" s="132"/>
    </row>
    <row r="145" spans="2:6" x14ac:dyDescent="0.25">
      <c r="B145" s="129"/>
      <c r="C145" s="130"/>
      <c r="D145" s="131"/>
      <c r="E145" s="131"/>
      <c r="F145" s="132"/>
    </row>
    <row r="146" spans="2:6" x14ac:dyDescent="0.25">
      <c r="B146" s="129"/>
      <c r="C146" s="130"/>
      <c r="D146" s="131"/>
      <c r="E146" s="131"/>
      <c r="F146" s="132"/>
    </row>
    <row r="147" spans="2:6" x14ac:dyDescent="0.25">
      <c r="B147" s="129"/>
      <c r="C147" s="130"/>
      <c r="D147" s="131"/>
      <c r="E147" s="131"/>
      <c r="F147" s="132"/>
    </row>
    <row r="148" spans="2:6" x14ac:dyDescent="0.25">
      <c r="B148" s="129"/>
      <c r="C148" s="130"/>
      <c r="D148" s="131"/>
      <c r="E148" s="131"/>
      <c r="F148" s="132"/>
    </row>
    <row r="149" spans="2:6" x14ac:dyDescent="0.25">
      <c r="B149" s="129"/>
      <c r="C149" s="130"/>
      <c r="D149" s="131"/>
      <c r="E149" s="131"/>
      <c r="F149" s="132"/>
    </row>
    <row r="150" spans="2:6" x14ac:dyDescent="0.25">
      <c r="B150" s="129"/>
      <c r="C150" s="130"/>
      <c r="D150" s="131"/>
      <c r="E150" s="131"/>
      <c r="F150" s="132"/>
    </row>
    <row r="151" spans="2:6" x14ac:dyDescent="0.25">
      <c r="B151" s="129"/>
      <c r="C151" s="130"/>
      <c r="D151" s="131"/>
      <c r="E151" s="131"/>
      <c r="F151" s="132"/>
    </row>
    <row r="152" spans="2:6" x14ac:dyDescent="0.25">
      <c r="B152" s="129"/>
      <c r="C152" s="130"/>
      <c r="D152" s="131"/>
      <c r="E152" s="131"/>
      <c r="F152" s="132"/>
    </row>
    <row r="153" spans="2:6" x14ac:dyDescent="0.25">
      <c r="B153" s="129"/>
      <c r="C153" s="130"/>
      <c r="D153" s="131"/>
      <c r="E153" s="131"/>
      <c r="F153" s="132"/>
    </row>
    <row r="154" spans="2:6" x14ac:dyDescent="0.25">
      <c r="B154" s="129"/>
      <c r="C154" s="130"/>
      <c r="D154" s="131"/>
      <c r="E154" s="131"/>
      <c r="F154" s="132"/>
    </row>
    <row r="155" spans="2:6" x14ac:dyDescent="0.25">
      <c r="B155" s="129"/>
      <c r="C155" s="130"/>
      <c r="D155" s="131"/>
      <c r="E155" s="131"/>
      <c r="F155" s="132"/>
    </row>
    <row r="156" spans="2:6" x14ac:dyDescent="0.25">
      <c r="B156" s="129"/>
      <c r="C156" s="130"/>
      <c r="D156" s="131"/>
      <c r="E156" s="131"/>
      <c r="F156" s="132"/>
    </row>
    <row r="157" spans="2:6" x14ac:dyDescent="0.25">
      <c r="B157" s="129"/>
      <c r="C157" s="130"/>
      <c r="D157" s="131"/>
      <c r="E157" s="131"/>
      <c r="F157" s="132"/>
    </row>
    <row r="158" spans="2:6" x14ac:dyDescent="0.25">
      <c r="B158" s="129"/>
      <c r="C158" s="130"/>
      <c r="D158" s="131"/>
      <c r="E158" s="131"/>
      <c r="F158" s="132"/>
    </row>
    <row r="159" spans="2:6" x14ac:dyDescent="0.25">
      <c r="B159" s="129"/>
      <c r="C159" s="130"/>
      <c r="D159" s="131"/>
      <c r="E159" s="131"/>
      <c r="F159" s="132"/>
    </row>
    <row r="160" spans="2:6" x14ac:dyDescent="0.25">
      <c r="B160" s="129"/>
      <c r="C160" s="130"/>
      <c r="D160" s="131"/>
      <c r="E160" s="131"/>
      <c r="F160" s="132"/>
    </row>
    <row r="161" spans="2:6" x14ac:dyDescent="0.25">
      <c r="B161" s="129"/>
      <c r="C161" s="130"/>
      <c r="D161" s="131"/>
      <c r="E161" s="131"/>
      <c r="F161" s="132"/>
    </row>
    <row r="162" spans="2:6" x14ac:dyDescent="0.25">
      <c r="B162" s="129"/>
      <c r="C162" s="130"/>
      <c r="D162" s="131"/>
      <c r="E162" s="131"/>
      <c r="F162" s="132"/>
    </row>
    <row r="163" spans="2:6" x14ac:dyDescent="0.25">
      <c r="B163" s="129"/>
      <c r="C163" s="130"/>
      <c r="D163" s="131"/>
      <c r="E163" s="131"/>
      <c r="F163" s="132"/>
    </row>
    <row r="164" spans="2:6" x14ac:dyDescent="0.25">
      <c r="B164" s="129"/>
      <c r="C164" s="130"/>
      <c r="D164" s="131"/>
      <c r="E164" s="131"/>
      <c r="F164" s="132"/>
    </row>
    <row r="165" spans="2:6" x14ac:dyDescent="0.25">
      <c r="B165" s="129"/>
      <c r="C165" s="130"/>
      <c r="D165" s="131"/>
      <c r="E165" s="131"/>
      <c r="F165" s="132"/>
    </row>
    <row r="166" spans="2:6" x14ac:dyDescent="0.25">
      <c r="B166" s="129"/>
      <c r="C166" s="130"/>
      <c r="D166" s="131"/>
      <c r="E166" s="131"/>
      <c r="F166" s="132"/>
    </row>
    <row r="167" spans="2:6" x14ac:dyDescent="0.25">
      <c r="B167" s="129"/>
      <c r="C167" s="130"/>
      <c r="D167" s="131"/>
      <c r="E167" s="131"/>
      <c r="F167" s="132"/>
    </row>
    <row r="168" spans="2:6" x14ac:dyDescent="0.25">
      <c r="B168" s="129"/>
      <c r="C168" s="130"/>
      <c r="D168" s="131"/>
      <c r="E168" s="131"/>
      <c r="F168" s="132"/>
    </row>
    <row r="169" spans="2:6" x14ac:dyDescent="0.25">
      <c r="B169" s="129"/>
      <c r="C169" s="130"/>
      <c r="D169" s="131"/>
      <c r="E169" s="131"/>
      <c r="F169" s="132"/>
    </row>
    <row r="170" spans="2:6" x14ac:dyDescent="0.25">
      <c r="B170" s="129"/>
      <c r="C170" s="130"/>
      <c r="D170" s="131"/>
      <c r="E170" s="131"/>
      <c r="F170" s="132"/>
    </row>
    <row r="171" spans="2:6" x14ac:dyDescent="0.25">
      <c r="B171" s="129"/>
      <c r="C171" s="130"/>
      <c r="D171" s="131"/>
      <c r="E171" s="131"/>
      <c r="F171" s="132"/>
    </row>
    <row r="172" spans="2:6" x14ac:dyDescent="0.25">
      <c r="B172" s="129"/>
      <c r="C172" s="130"/>
      <c r="D172" s="131"/>
      <c r="E172" s="131"/>
      <c r="F172" s="132"/>
    </row>
    <row r="173" spans="2:6" x14ac:dyDescent="0.25">
      <c r="B173" s="129"/>
      <c r="C173" s="130"/>
      <c r="D173" s="131"/>
      <c r="E173" s="131"/>
      <c r="F173" s="132"/>
    </row>
    <row r="174" spans="2:6" x14ac:dyDescent="0.25">
      <c r="B174" s="129"/>
      <c r="C174" s="130"/>
      <c r="D174" s="131"/>
      <c r="E174" s="131"/>
      <c r="F174" s="132"/>
    </row>
    <row r="175" spans="2:6" x14ac:dyDescent="0.25">
      <c r="B175" s="129"/>
      <c r="C175" s="130"/>
      <c r="D175" s="131"/>
      <c r="E175" s="131"/>
      <c r="F175" s="132"/>
    </row>
    <row r="176" spans="2:6" x14ac:dyDescent="0.25">
      <c r="B176" s="129"/>
      <c r="C176" s="130"/>
      <c r="D176" s="131"/>
      <c r="E176" s="131"/>
      <c r="F176" s="132"/>
    </row>
    <row r="177" spans="2:6" x14ac:dyDescent="0.25">
      <c r="B177" s="129"/>
      <c r="C177" s="130"/>
      <c r="D177" s="131"/>
      <c r="E177" s="131"/>
      <c r="F177" s="132"/>
    </row>
    <row r="178" spans="2:6" x14ac:dyDescent="0.25">
      <c r="B178" s="129"/>
      <c r="C178" s="130"/>
      <c r="D178" s="131"/>
      <c r="E178" s="131"/>
      <c r="F178" s="132"/>
    </row>
    <row r="179" spans="2:6" x14ac:dyDescent="0.25">
      <c r="B179" s="129"/>
      <c r="C179" s="130"/>
      <c r="D179" s="131"/>
      <c r="E179" s="131"/>
      <c r="F179" s="132"/>
    </row>
    <row r="180" spans="2:6" x14ac:dyDescent="0.25">
      <c r="B180" s="129"/>
      <c r="C180" s="130"/>
      <c r="D180" s="131"/>
      <c r="E180" s="131"/>
      <c r="F180" s="132"/>
    </row>
    <row r="181" spans="2:6" x14ac:dyDescent="0.25">
      <c r="B181" s="129"/>
      <c r="C181" s="130"/>
      <c r="D181" s="131"/>
      <c r="E181" s="131"/>
      <c r="F181" s="132"/>
    </row>
    <row r="182" spans="2:6" x14ac:dyDescent="0.25">
      <c r="B182" s="129"/>
      <c r="C182" s="130"/>
      <c r="D182" s="131"/>
      <c r="E182" s="131"/>
      <c r="F182" s="132"/>
    </row>
    <row r="183" spans="2:6" x14ac:dyDescent="0.25">
      <c r="B183" s="129"/>
      <c r="C183" s="130"/>
      <c r="D183" s="131"/>
      <c r="E183" s="131"/>
      <c r="F183" s="132"/>
    </row>
    <row r="184" spans="2:6" x14ac:dyDescent="0.25">
      <c r="B184" s="129"/>
      <c r="C184" s="130"/>
      <c r="D184" s="131"/>
      <c r="E184" s="131"/>
      <c r="F184" s="132"/>
    </row>
    <row r="185" spans="2:6" x14ac:dyDescent="0.25">
      <c r="B185" s="129"/>
      <c r="C185" s="130"/>
      <c r="D185" s="131"/>
      <c r="E185" s="131"/>
      <c r="F185" s="132"/>
    </row>
    <row r="186" spans="2:6" x14ac:dyDescent="0.25">
      <c r="B186" s="129"/>
      <c r="C186" s="130"/>
      <c r="D186" s="131"/>
      <c r="E186" s="131"/>
      <c r="F186" s="132"/>
    </row>
    <row r="187" spans="2:6" x14ac:dyDescent="0.25">
      <c r="B187" s="129"/>
      <c r="C187" s="130"/>
      <c r="D187" s="131"/>
      <c r="E187" s="131"/>
      <c r="F187" s="132"/>
    </row>
    <row r="188" spans="2:6" x14ac:dyDescent="0.25">
      <c r="B188" s="129"/>
      <c r="C188" s="130"/>
      <c r="D188" s="131"/>
      <c r="E188" s="131"/>
      <c r="F188" s="132"/>
    </row>
    <row r="189" spans="2:6" x14ac:dyDescent="0.25">
      <c r="B189" s="129"/>
      <c r="C189" s="130"/>
      <c r="D189" s="131"/>
      <c r="E189" s="131"/>
      <c r="F189" s="132"/>
    </row>
    <row r="190" spans="2:6" x14ac:dyDescent="0.25">
      <c r="B190" s="129"/>
      <c r="C190" s="130"/>
      <c r="D190" s="131"/>
      <c r="E190" s="131"/>
      <c r="F190" s="132"/>
    </row>
    <row r="191" spans="2:6" x14ac:dyDescent="0.25">
      <c r="B191" s="129"/>
      <c r="C191" s="130"/>
      <c r="D191" s="131"/>
      <c r="E191" s="131"/>
      <c r="F191" s="132"/>
    </row>
    <row r="192" spans="2:6" x14ac:dyDescent="0.25">
      <c r="B192" s="129"/>
      <c r="C192" s="130"/>
      <c r="D192" s="131"/>
      <c r="E192" s="131"/>
      <c r="F192" s="132"/>
    </row>
    <row r="193" spans="2:6" x14ac:dyDescent="0.25">
      <c r="B193" s="129"/>
      <c r="C193" s="130"/>
      <c r="D193" s="131"/>
      <c r="E193" s="131"/>
      <c r="F193" s="132"/>
    </row>
    <row r="194" spans="2:6" x14ac:dyDescent="0.25">
      <c r="B194" s="129"/>
      <c r="C194" s="130"/>
      <c r="D194" s="131"/>
      <c r="E194" s="131"/>
      <c r="F194" s="132"/>
    </row>
    <row r="195" spans="2:6" x14ac:dyDescent="0.25">
      <c r="B195" s="129"/>
      <c r="C195" s="130"/>
      <c r="D195" s="131"/>
      <c r="E195" s="131"/>
      <c r="F195" s="132"/>
    </row>
    <row r="196" spans="2:6" x14ac:dyDescent="0.25">
      <c r="B196" s="129"/>
      <c r="C196" s="130"/>
      <c r="D196" s="131"/>
      <c r="E196" s="131"/>
      <c r="F196" s="132"/>
    </row>
    <row r="197" spans="2:6" x14ac:dyDescent="0.25">
      <c r="B197" s="129"/>
      <c r="C197" s="130"/>
      <c r="D197" s="131"/>
      <c r="E197" s="131"/>
      <c r="F197" s="132"/>
    </row>
    <row r="198" spans="2:6" x14ac:dyDescent="0.25">
      <c r="B198" s="129"/>
      <c r="C198" s="130"/>
      <c r="D198" s="131"/>
      <c r="E198" s="131"/>
      <c r="F198" s="132"/>
    </row>
    <row r="199" spans="2:6" x14ac:dyDescent="0.25">
      <c r="B199" s="129"/>
      <c r="C199" s="130"/>
      <c r="D199" s="131"/>
      <c r="E199" s="131"/>
      <c r="F199" s="132"/>
    </row>
    <row r="200" spans="2:6" x14ac:dyDescent="0.25">
      <c r="B200" s="129"/>
      <c r="C200" s="130"/>
      <c r="D200" s="131"/>
      <c r="E200" s="131"/>
      <c r="F200" s="132"/>
    </row>
    <row r="201" spans="2:6" x14ac:dyDescent="0.25">
      <c r="B201" s="129"/>
      <c r="C201" s="130"/>
      <c r="D201" s="131"/>
      <c r="E201" s="131"/>
      <c r="F201" s="132"/>
    </row>
    <row r="202" spans="2:6" x14ac:dyDescent="0.25">
      <c r="B202" s="129"/>
      <c r="C202" s="130"/>
      <c r="D202" s="131"/>
      <c r="E202" s="131"/>
      <c r="F202" s="132"/>
    </row>
    <row r="203" spans="2:6" x14ac:dyDescent="0.25">
      <c r="B203" s="129"/>
      <c r="C203" s="130"/>
      <c r="D203" s="131"/>
      <c r="E203" s="131"/>
      <c r="F203" s="132"/>
    </row>
    <row r="204" spans="2:6" x14ac:dyDescent="0.25">
      <c r="B204" s="129"/>
      <c r="C204" s="130"/>
      <c r="D204" s="131"/>
      <c r="E204" s="131"/>
      <c r="F204" s="132"/>
    </row>
    <row r="205" spans="2:6" x14ac:dyDescent="0.25">
      <c r="B205" s="129"/>
      <c r="C205" s="130"/>
      <c r="D205" s="131"/>
      <c r="E205" s="131"/>
      <c r="F205" s="132"/>
    </row>
    <row r="206" spans="2:6" x14ac:dyDescent="0.25">
      <c r="B206" s="129"/>
      <c r="C206" s="130"/>
      <c r="D206" s="131"/>
      <c r="E206" s="131"/>
      <c r="F206" s="132"/>
    </row>
    <row r="207" spans="2:6" x14ac:dyDescent="0.25">
      <c r="B207" s="129"/>
      <c r="C207" s="130"/>
      <c r="D207" s="131"/>
      <c r="E207" s="131"/>
      <c r="F207" s="132"/>
    </row>
    <row r="208" spans="2:6" x14ac:dyDescent="0.25">
      <c r="B208" s="129"/>
      <c r="C208" s="130"/>
      <c r="D208" s="131"/>
      <c r="E208" s="131"/>
      <c r="F208" s="132"/>
    </row>
    <row r="209" spans="2:6" x14ac:dyDescent="0.25">
      <c r="B209" s="129"/>
      <c r="C209" s="130"/>
      <c r="D209" s="131"/>
      <c r="E209" s="131"/>
      <c r="F209" s="132"/>
    </row>
    <row r="210" spans="2:6" x14ac:dyDescent="0.25">
      <c r="B210" s="129"/>
      <c r="C210" s="130"/>
      <c r="D210" s="131"/>
      <c r="E210" s="131"/>
      <c r="F210" s="132"/>
    </row>
    <row r="211" spans="2:6" x14ac:dyDescent="0.25">
      <c r="B211" s="129"/>
      <c r="C211" s="130"/>
      <c r="D211" s="131"/>
      <c r="E211" s="131"/>
      <c r="F211" s="132"/>
    </row>
    <row r="212" spans="2:6" x14ac:dyDescent="0.25">
      <c r="B212" s="129"/>
      <c r="C212" s="130"/>
      <c r="D212" s="131"/>
      <c r="E212" s="131"/>
      <c r="F212" s="132"/>
    </row>
    <row r="213" spans="2:6" x14ac:dyDescent="0.25">
      <c r="B213" s="129"/>
      <c r="C213" s="130"/>
      <c r="D213" s="131"/>
      <c r="E213" s="131"/>
      <c r="F213" s="132"/>
    </row>
    <row r="214" spans="2:6" x14ac:dyDescent="0.25">
      <c r="B214" s="129"/>
      <c r="C214" s="130"/>
      <c r="D214" s="131"/>
      <c r="E214" s="131"/>
      <c r="F214" s="132"/>
    </row>
    <row r="215" spans="2:6" x14ac:dyDescent="0.25">
      <c r="B215" s="129"/>
      <c r="C215" s="130"/>
      <c r="D215" s="131"/>
      <c r="E215" s="131"/>
      <c r="F215" s="132"/>
    </row>
    <row r="216" spans="2:6" x14ac:dyDescent="0.25">
      <c r="B216" s="129"/>
      <c r="C216" s="130"/>
      <c r="D216" s="131"/>
      <c r="E216" s="131"/>
      <c r="F216" s="132"/>
    </row>
    <row r="217" spans="2:6" x14ac:dyDescent="0.25">
      <c r="B217" s="129"/>
      <c r="C217" s="130"/>
      <c r="D217" s="131"/>
      <c r="E217" s="131"/>
      <c r="F217" s="132"/>
    </row>
    <row r="218" spans="2:6" x14ac:dyDescent="0.25">
      <c r="B218" s="129"/>
      <c r="C218" s="130"/>
      <c r="D218" s="131"/>
      <c r="E218" s="131"/>
      <c r="F218" s="132"/>
    </row>
    <row r="219" spans="2:6" x14ac:dyDescent="0.25">
      <c r="B219" s="129"/>
      <c r="C219" s="130"/>
      <c r="D219" s="131"/>
      <c r="E219" s="131"/>
      <c r="F219" s="132"/>
    </row>
    <row r="220" spans="2:6" x14ac:dyDescent="0.25">
      <c r="B220" s="129"/>
      <c r="C220" s="130"/>
      <c r="D220" s="131"/>
      <c r="E220" s="131"/>
      <c r="F220" s="132"/>
    </row>
    <row r="221" spans="2:6" x14ac:dyDescent="0.25">
      <c r="B221" s="129"/>
      <c r="C221" s="130"/>
      <c r="D221" s="131"/>
      <c r="E221" s="131"/>
      <c r="F221" s="132"/>
    </row>
    <row r="222" spans="2:6" x14ac:dyDescent="0.25">
      <c r="B222" s="129"/>
      <c r="C222" s="130"/>
      <c r="D222" s="131"/>
      <c r="E222" s="131"/>
      <c r="F222" s="132"/>
    </row>
    <row r="223" spans="2:6" x14ac:dyDescent="0.25">
      <c r="B223" s="129"/>
      <c r="C223" s="130"/>
      <c r="D223" s="131"/>
      <c r="E223" s="131"/>
      <c r="F223" s="132"/>
    </row>
    <row r="224" spans="2:6" x14ac:dyDescent="0.25">
      <c r="B224" s="129"/>
      <c r="C224" s="130"/>
      <c r="D224" s="131"/>
      <c r="E224" s="131"/>
      <c r="F224" s="132"/>
    </row>
    <row r="225" spans="2:6" x14ac:dyDescent="0.25">
      <c r="B225" s="129"/>
      <c r="C225" s="130"/>
      <c r="D225" s="131"/>
      <c r="E225" s="131"/>
      <c r="F225" s="132"/>
    </row>
    <row r="226" spans="2:6" x14ac:dyDescent="0.25">
      <c r="B226" s="129"/>
      <c r="C226" s="130"/>
      <c r="D226" s="131"/>
      <c r="E226" s="131"/>
      <c r="F226" s="132"/>
    </row>
    <row r="227" spans="2:6" x14ac:dyDescent="0.25">
      <c r="B227" s="129"/>
      <c r="C227" s="130"/>
      <c r="D227" s="131"/>
      <c r="E227" s="131"/>
      <c r="F227" s="132"/>
    </row>
    <row r="228" spans="2:6" x14ac:dyDescent="0.25">
      <c r="B228" s="129"/>
      <c r="C228" s="130"/>
      <c r="D228" s="131"/>
      <c r="E228" s="131"/>
      <c r="F228" s="132"/>
    </row>
    <row r="229" spans="2:6" x14ac:dyDescent="0.25">
      <c r="B229" s="129"/>
      <c r="C229" s="130"/>
      <c r="D229" s="131"/>
      <c r="E229" s="131"/>
      <c r="F229" s="132"/>
    </row>
    <row r="230" spans="2:6" x14ac:dyDescent="0.25">
      <c r="B230" s="129"/>
      <c r="C230" s="130"/>
      <c r="D230" s="131"/>
      <c r="E230" s="131"/>
      <c r="F230" s="132"/>
    </row>
    <row r="231" spans="2:6" x14ac:dyDescent="0.25">
      <c r="B231" s="129"/>
      <c r="C231" s="130"/>
      <c r="D231" s="131"/>
      <c r="E231" s="131"/>
      <c r="F231" s="132"/>
    </row>
    <row r="232" spans="2:6" x14ac:dyDescent="0.25">
      <c r="B232" s="129"/>
      <c r="C232" s="130"/>
      <c r="D232" s="131"/>
      <c r="E232" s="131"/>
      <c r="F232" s="132"/>
    </row>
    <row r="233" spans="2:6" x14ac:dyDescent="0.25">
      <c r="B233" s="129"/>
      <c r="C233" s="130"/>
      <c r="D233" s="131"/>
      <c r="E233" s="131"/>
      <c r="F233" s="132"/>
    </row>
    <row r="234" spans="2:6" x14ac:dyDescent="0.25">
      <c r="B234" s="129"/>
      <c r="C234" s="130"/>
      <c r="D234" s="131"/>
      <c r="E234" s="131"/>
      <c r="F234" s="132"/>
    </row>
    <row r="235" spans="2:6" x14ac:dyDescent="0.25">
      <c r="B235" s="129"/>
      <c r="C235" s="130"/>
      <c r="D235" s="131"/>
      <c r="E235" s="131"/>
      <c r="F235" s="132"/>
    </row>
    <row r="236" spans="2:6" x14ac:dyDescent="0.25">
      <c r="B236" s="129"/>
      <c r="C236" s="130"/>
      <c r="D236" s="131"/>
      <c r="E236" s="131"/>
      <c r="F236" s="132"/>
    </row>
    <row r="237" spans="2:6" x14ac:dyDescent="0.25">
      <c r="B237" s="129"/>
      <c r="C237" s="130"/>
      <c r="D237" s="131"/>
      <c r="E237" s="131"/>
      <c r="F237" s="132"/>
    </row>
    <row r="238" spans="2:6" x14ac:dyDescent="0.25">
      <c r="B238" s="129"/>
      <c r="C238" s="130"/>
      <c r="D238" s="131"/>
      <c r="E238" s="131"/>
      <c r="F238" s="132"/>
    </row>
    <row r="239" spans="2:6" x14ac:dyDescent="0.25">
      <c r="B239" s="129"/>
      <c r="C239" s="130"/>
      <c r="D239" s="131"/>
      <c r="E239" s="131"/>
      <c r="F239" s="132"/>
    </row>
    <row r="240" spans="2:6" x14ac:dyDescent="0.25">
      <c r="B240" s="129"/>
      <c r="C240" s="130"/>
      <c r="D240" s="131"/>
      <c r="E240" s="131"/>
      <c r="F240" s="132"/>
    </row>
    <row r="241" spans="2:6" x14ac:dyDescent="0.25">
      <c r="B241" s="129"/>
      <c r="C241" s="130"/>
      <c r="D241" s="131"/>
      <c r="E241" s="131"/>
      <c r="F241" s="132"/>
    </row>
    <row r="242" spans="2:6" x14ac:dyDescent="0.25">
      <c r="B242" s="129"/>
      <c r="C242" s="130"/>
      <c r="D242" s="131"/>
      <c r="E242" s="131"/>
      <c r="F242" s="132"/>
    </row>
    <row r="243" spans="2:6" x14ac:dyDescent="0.25">
      <c r="B243" s="129"/>
      <c r="C243" s="130"/>
      <c r="D243" s="131"/>
      <c r="E243" s="131"/>
      <c r="F243" s="132"/>
    </row>
    <row r="244" spans="2:6" x14ac:dyDescent="0.25">
      <c r="B244" s="129"/>
      <c r="C244" s="130"/>
      <c r="D244" s="131"/>
      <c r="E244" s="131"/>
      <c r="F244" s="132"/>
    </row>
    <row r="245" spans="2:6" x14ac:dyDescent="0.25">
      <c r="B245" s="129"/>
      <c r="C245" s="130"/>
      <c r="D245" s="131"/>
      <c r="E245" s="131"/>
      <c r="F245" s="132"/>
    </row>
    <row r="246" spans="2:6" x14ac:dyDescent="0.25">
      <c r="B246" s="129"/>
      <c r="C246" s="130"/>
      <c r="D246" s="131"/>
      <c r="E246" s="131"/>
      <c r="F246" s="132"/>
    </row>
    <row r="247" spans="2:6" x14ac:dyDescent="0.25">
      <c r="B247" s="129"/>
      <c r="C247" s="130"/>
      <c r="D247" s="131"/>
      <c r="E247" s="131"/>
      <c r="F247" s="132"/>
    </row>
    <row r="248" spans="2:6" x14ac:dyDescent="0.25">
      <c r="B248" s="129"/>
      <c r="C248" s="130"/>
      <c r="D248" s="131"/>
      <c r="E248" s="131"/>
      <c r="F248" s="132"/>
    </row>
    <row r="249" spans="2:6" x14ac:dyDescent="0.25">
      <c r="B249" s="129"/>
      <c r="C249" s="130"/>
      <c r="D249" s="131"/>
      <c r="E249" s="131"/>
      <c r="F249" s="132"/>
    </row>
    <row r="250" spans="2:6" x14ac:dyDescent="0.25">
      <c r="B250" s="129"/>
      <c r="C250" s="130"/>
      <c r="D250" s="131"/>
      <c r="E250" s="131"/>
      <c r="F250" s="132"/>
    </row>
    <row r="251" spans="2:6" x14ac:dyDescent="0.25">
      <c r="B251" s="129"/>
      <c r="C251" s="130"/>
      <c r="D251" s="131"/>
      <c r="E251" s="131"/>
      <c r="F251" s="132"/>
    </row>
    <row r="252" spans="2:6" x14ac:dyDescent="0.25">
      <c r="B252" s="129"/>
      <c r="C252" s="130"/>
      <c r="D252" s="131"/>
      <c r="E252" s="131"/>
      <c r="F252" s="132"/>
    </row>
    <row r="253" spans="2:6" x14ac:dyDescent="0.25">
      <c r="B253" s="129"/>
      <c r="C253" s="130"/>
      <c r="D253" s="131"/>
      <c r="E253" s="131"/>
      <c r="F253" s="132"/>
    </row>
    <row r="254" spans="2:6" x14ac:dyDescent="0.25">
      <c r="B254" s="129"/>
      <c r="C254" s="130"/>
      <c r="D254" s="131"/>
      <c r="E254" s="131"/>
      <c r="F254" s="132"/>
    </row>
    <row r="255" spans="2:6" x14ac:dyDescent="0.25">
      <c r="B255" s="129"/>
      <c r="C255" s="130"/>
      <c r="D255" s="131"/>
      <c r="E255" s="131"/>
      <c r="F255" s="132"/>
    </row>
    <row r="256" spans="2:6" x14ac:dyDescent="0.25">
      <c r="B256" s="129"/>
      <c r="C256" s="130"/>
      <c r="D256" s="131"/>
      <c r="E256" s="131"/>
      <c r="F256" s="132"/>
    </row>
    <row r="257" spans="2:6" x14ac:dyDescent="0.25">
      <c r="B257" s="129"/>
      <c r="C257" s="130"/>
      <c r="D257" s="131"/>
      <c r="E257" s="131"/>
      <c r="F257" s="132"/>
    </row>
    <row r="258" spans="2:6" x14ac:dyDescent="0.25">
      <c r="B258" s="129"/>
      <c r="C258" s="130"/>
      <c r="D258" s="131"/>
      <c r="E258" s="131"/>
      <c r="F258" s="132"/>
    </row>
    <row r="259" spans="2:6" x14ac:dyDescent="0.25">
      <c r="B259" s="129"/>
      <c r="C259" s="130"/>
      <c r="D259" s="131"/>
      <c r="E259" s="131"/>
      <c r="F259" s="132"/>
    </row>
    <row r="260" spans="2:6" x14ac:dyDescent="0.25">
      <c r="B260" s="129"/>
      <c r="C260" s="130"/>
      <c r="D260" s="131"/>
      <c r="E260" s="131"/>
      <c r="F260" s="132"/>
    </row>
    <row r="261" spans="2:6" x14ac:dyDescent="0.25">
      <c r="B261" s="129"/>
      <c r="C261" s="130"/>
      <c r="D261" s="131"/>
      <c r="E261" s="131"/>
      <c r="F261" s="132"/>
    </row>
    <row r="262" spans="2:6" x14ac:dyDescent="0.25">
      <c r="B262" s="129"/>
      <c r="C262" s="130"/>
      <c r="D262" s="131"/>
      <c r="E262" s="131"/>
      <c r="F262" s="132"/>
    </row>
    <row r="263" spans="2:6" x14ac:dyDescent="0.25">
      <c r="B263" s="129"/>
      <c r="C263" s="130"/>
      <c r="D263" s="131"/>
      <c r="E263" s="131"/>
      <c r="F263" s="132"/>
    </row>
    <row r="264" spans="2:6" x14ac:dyDescent="0.25">
      <c r="B264" s="129"/>
      <c r="C264" s="130"/>
      <c r="D264" s="131"/>
      <c r="E264" s="131"/>
      <c r="F264" s="132"/>
    </row>
    <row r="265" spans="2:6" x14ac:dyDescent="0.25">
      <c r="B265" s="129"/>
      <c r="C265" s="130"/>
      <c r="D265" s="131"/>
      <c r="E265" s="131"/>
      <c r="F265" s="132"/>
    </row>
    <row r="266" spans="2:6" x14ac:dyDescent="0.25">
      <c r="B266" s="129"/>
      <c r="C266" s="130"/>
      <c r="D266" s="131"/>
      <c r="E266" s="131"/>
      <c r="F266" s="132"/>
    </row>
    <row r="267" spans="2:6" x14ac:dyDescent="0.25">
      <c r="B267" s="129"/>
      <c r="C267" s="130"/>
      <c r="D267" s="131"/>
      <c r="E267" s="131"/>
      <c r="F267" s="132"/>
    </row>
    <row r="268" spans="2:6" x14ac:dyDescent="0.25">
      <c r="B268" s="129"/>
      <c r="C268" s="130"/>
      <c r="D268" s="131"/>
      <c r="E268" s="131"/>
      <c r="F268" s="132"/>
    </row>
    <row r="269" spans="2:6" x14ac:dyDescent="0.25">
      <c r="B269" s="129"/>
      <c r="C269" s="130"/>
      <c r="D269" s="131"/>
      <c r="E269" s="131"/>
      <c r="F269" s="132"/>
    </row>
    <row r="270" spans="2:6" x14ac:dyDescent="0.25">
      <c r="B270" s="129"/>
      <c r="C270" s="130"/>
      <c r="D270" s="131"/>
      <c r="E270" s="131"/>
      <c r="F270" s="132"/>
    </row>
    <row r="271" spans="2:6" x14ac:dyDescent="0.25">
      <c r="B271" s="129"/>
      <c r="C271" s="130"/>
      <c r="D271" s="131"/>
      <c r="E271" s="131"/>
      <c r="F271" s="132"/>
    </row>
    <row r="272" spans="2:6" x14ac:dyDescent="0.25">
      <c r="B272" s="129"/>
      <c r="C272" s="130"/>
      <c r="D272" s="131"/>
      <c r="E272" s="131"/>
      <c r="F272" s="132"/>
    </row>
    <row r="273" spans="2:6" x14ac:dyDescent="0.25">
      <c r="B273" s="129"/>
      <c r="C273" s="130"/>
      <c r="D273" s="131"/>
      <c r="E273" s="131"/>
      <c r="F273" s="132"/>
    </row>
    <row r="274" spans="2:6" x14ac:dyDescent="0.25">
      <c r="B274" s="129"/>
      <c r="C274" s="130"/>
      <c r="D274" s="131"/>
      <c r="E274" s="131"/>
      <c r="F274" s="132"/>
    </row>
    <row r="275" spans="2:6" x14ac:dyDescent="0.25">
      <c r="B275" s="129"/>
      <c r="C275" s="130"/>
      <c r="D275" s="131"/>
      <c r="E275" s="131"/>
      <c r="F275" s="132"/>
    </row>
    <row r="276" spans="2:6" x14ac:dyDescent="0.25">
      <c r="B276" s="129"/>
      <c r="C276" s="130"/>
      <c r="D276" s="131"/>
      <c r="E276" s="131"/>
      <c r="F276" s="132"/>
    </row>
    <row r="277" spans="2:6" x14ac:dyDescent="0.25">
      <c r="B277" s="129"/>
      <c r="C277" s="130"/>
      <c r="D277" s="131"/>
      <c r="E277" s="131"/>
      <c r="F277" s="132"/>
    </row>
    <row r="278" spans="2:6" x14ac:dyDescent="0.25">
      <c r="B278" s="129"/>
      <c r="C278" s="130"/>
      <c r="D278" s="131"/>
      <c r="E278" s="131"/>
      <c r="F278" s="132"/>
    </row>
    <row r="279" spans="2:6" x14ac:dyDescent="0.25">
      <c r="B279" s="129"/>
      <c r="C279" s="130"/>
      <c r="D279" s="131"/>
      <c r="E279" s="131"/>
      <c r="F279" s="132"/>
    </row>
    <row r="280" spans="2:6" x14ac:dyDescent="0.25">
      <c r="B280" s="129"/>
      <c r="C280" s="130"/>
      <c r="D280" s="131"/>
      <c r="E280" s="131"/>
      <c r="F280" s="132"/>
    </row>
    <row r="281" spans="2:6" x14ac:dyDescent="0.25">
      <c r="B281" s="129"/>
      <c r="C281" s="130"/>
      <c r="D281" s="131"/>
      <c r="E281" s="131"/>
      <c r="F281" s="132"/>
    </row>
    <row r="282" spans="2:6" x14ac:dyDescent="0.25">
      <c r="B282" s="129"/>
      <c r="C282" s="130"/>
      <c r="D282" s="131"/>
      <c r="E282" s="131"/>
      <c r="F282" s="132"/>
    </row>
    <row r="283" spans="2:6" x14ac:dyDescent="0.25">
      <c r="B283" s="129"/>
      <c r="C283" s="130"/>
      <c r="D283" s="131"/>
      <c r="E283" s="131"/>
      <c r="F283" s="132"/>
    </row>
    <row r="284" spans="2:6" x14ac:dyDescent="0.25">
      <c r="B284" s="129"/>
      <c r="C284" s="130"/>
      <c r="D284" s="131"/>
      <c r="E284" s="131"/>
      <c r="F284" s="132"/>
    </row>
    <row r="285" spans="2:6" x14ac:dyDescent="0.25">
      <c r="B285" s="129"/>
      <c r="C285" s="130"/>
      <c r="D285" s="131"/>
      <c r="E285" s="131"/>
      <c r="F285" s="132"/>
    </row>
    <row r="286" spans="2:6" x14ac:dyDescent="0.25">
      <c r="B286" s="129"/>
      <c r="C286" s="130"/>
      <c r="D286" s="131"/>
      <c r="E286" s="131"/>
      <c r="F286" s="132"/>
    </row>
    <row r="287" spans="2:6" x14ac:dyDescent="0.25">
      <c r="B287" s="129"/>
      <c r="C287" s="130"/>
      <c r="D287" s="131"/>
      <c r="E287" s="131"/>
      <c r="F287" s="132"/>
    </row>
    <row r="288" spans="2:6" x14ac:dyDescent="0.25">
      <c r="B288" s="129"/>
      <c r="C288" s="130"/>
      <c r="D288" s="131"/>
      <c r="E288" s="131"/>
      <c r="F288" s="132"/>
    </row>
    <row r="289" spans="2:6" x14ac:dyDescent="0.25">
      <c r="B289" s="129"/>
      <c r="C289" s="130"/>
      <c r="D289" s="131"/>
      <c r="E289" s="131"/>
      <c r="F289" s="132"/>
    </row>
    <row r="290" spans="2:6" x14ac:dyDescent="0.25">
      <c r="B290" s="129"/>
      <c r="C290" s="130"/>
      <c r="D290" s="131"/>
      <c r="E290" s="131"/>
      <c r="F290" s="132"/>
    </row>
    <row r="291" spans="2:6" x14ac:dyDescent="0.25">
      <c r="B291" s="129"/>
      <c r="C291" s="130"/>
      <c r="D291" s="131"/>
      <c r="E291" s="131"/>
      <c r="F291" s="132"/>
    </row>
    <row r="292" spans="2:6" x14ac:dyDescent="0.25">
      <c r="B292" s="129"/>
      <c r="C292" s="130"/>
      <c r="D292" s="131"/>
      <c r="E292" s="131"/>
      <c r="F292" s="132"/>
    </row>
    <row r="293" spans="2:6" x14ac:dyDescent="0.25">
      <c r="B293" s="129"/>
      <c r="C293" s="130"/>
      <c r="D293" s="131"/>
      <c r="E293" s="131"/>
      <c r="F293" s="132"/>
    </row>
    <row r="294" spans="2:6" x14ac:dyDescent="0.25">
      <c r="B294" s="129"/>
      <c r="C294" s="130"/>
      <c r="D294" s="131"/>
      <c r="E294" s="131"/>
      <c r="F294" s="132"/>
    </row>
    <row r="295" spans="2:6" x14ac:dyDescent="0.25">
      <c r="B295" s="129"/>
      <c r="C295" s="130"/>
      <c r="D295" s="131"/>
      <c r="E295" s="131"/>
      <c r="F295" s="132"/>
    </row>
    <row r="296" spans="2:6" x14ac:dyDescent="0.25">
      <c r="B296" s="129"/>
      <c r="C296" s="130"/>
      <c r="D296" s="131"/>
      <c r="E296" s="131"/>
      <c r="F296" s="132"/>
    </row>
    <row r="297" spans="2:6" x14ac:dyDescent="0.25">
      <c r="B297" s="129"/>
      <c r="C297" s="130"/>
      <c r="D297" s="131"/>
      <c r="E297" s="131"/>
      <c r="F297" s="132"/>
    </row>
    <row r="298" spans="2:6" x14ac:dyDescent="0.25">
      <c r="B298" s="129"/>
      <c r="C298" s="130"/>
      <c r="D298" s="131"/>
      <c r="E298" s="131"/>
      <c r="F298" s="132"/>
    </row>
    <row r="299" spans="2:6" x14ac:dyDescent="0.25">
      <c r="B299" s="129"/>
      <c r="C299" s="130"/>
      <c r="D299" s="131"/>
      <c r="E299" s="131"/>
      <c r="F299" s="132"/>
    </row>
    <row r="300" spans="2:6" x14ac:dyDescent="0.25">
      <c r="B300" s="129"/>
      <c r="C300" s="130"/>
      <c r="D300" s="131"/>
      <c r="E300" s="131"/>
      <c r="F300" s="132"/>
    </row>
    <row r="301" spans="2:6" x14ac:dyDescent="0.25">
      <c r="B301" s="129"/>
      <c r="C301" s="130"/>
      <c r="D301" s="131"/>
      <c r="E301" s="131"/>
      <c r="F301" s="132"/>
    </row>
    <row r="302" spans="2:6" x14ac:dyDescent="0.25">
      <c r="B302" s="129"/>
      <c r="C302" s="130"/>
      <c r="D302" s="131"/>
      <c r="E302" s="131"/>
      <c r="F302" s="132"/>
    </row>
    <row r="303" spans="2:6" x14ac:dyDescent="0.25">
      <c r="B303" s="129"/>
      <c r="C303" s="130"/>
      <c r="D303" s="131"/>
      <c r="E303" s="131"/>
      <c r="F303" s="132"/>
    </row>
    <row r="304" spans="2:6" x14ac:dyDescent="0.25">
      <c r="B304" s="129"/>
      <c r="C304" s="130"/>
      <c r="D304" s="131"/>
      <c r="E304" s="131"/>
      <c r="F304" s="132"/>
    </row>
    <row r="305" spans="2:6" x14ac:dyDescent="0.25">
      <c r="B305" s="129"/>
      <c r="C305" s="130"/>
      <c r="D305" s="131"/>
      <c r="E305" s="131"/>
      <c r="F305" s="132"/>
    </row>
    <row r="306" spans="2:6" x14ac:dyDescent="0.25">
      <c r="B306" s="129"/>
      <c r="C306" s="130"/>
      <c r="D306" s="131"/>
      <c r="E306" s="131"/>
      <c r="F306" s="132"/>
    </row>
    <row r="307" spans="2:6" x14ac:dyDescent="0.25">
      <c r="B307" s="129"/>
      <c r="C307" s="130"/>
      <c r="D307" s="131"/>
      <c r="E307" s="131"/>
      <c r="F307" s="132"/>
    </row>
    <row r="308" spans="2:6" x14ac:dyDescent="0.25">
      <c r="B308" s="129"/>
      <c r="C308" s="130"/>
      <c r="D308" s="131"/>
      <c r="E308" s="131"/>
      <c r="F308" s="132"/>
    </row>
    <row r="309" spans="2:6" x14ac:dyDescent="0.25">
      <c r="B309" s="129"/>
      <c r="C309" s="130"/>
      <c r="D309" s="131"/>
      <c r="E309" s="131"/>
      <c r="F309" s="132"/>
    </row>
    <row r="310" spans="2:6" x14ac:dyDescent="0.25">
      <c r="B310" s="129"/>
      <c r="C310" s="130"/>
      <c r="D310" s="131"/>
      <c r="E310" s="131"/>
      <c r="F310" s="132"/>
    </row>
    <row r="311" spans="2:6" x14ac:dyDescent="0.25">
      <c r="B311" s="129"/>
      <c r="C311" s="130"/>
      <c r="D311" s="131"/>
      <c r="E311" s="131"/>
      <c r="F311" s="132"/>
    </row>
    <row r="312" spans="2:6" x14ac:dyDescent="0.25">
      <c r="B312" s="129"/>
      <c r="C312" s="130"/>
      <c r="D312" s="131"/>
      <c r="E312" s="131"/>
      <c r="F312" s="132"/>
    </row>
    <row r="313" spans="2:6" x14ac:dyDescent="0.25">
      <c r="B313" s="129"/>
      <c r="C313" s="130"/>
      <c r="D313" s="131"/>
      <c r="E313" s="131"/>
      <c r="F313" s="132"/>
    </row>
    <row r="314" spans="2:6" x14ac:dyDescent="0.25">
      <c r="B314" s="129"/>
      <c r="C314" s="130"/>
      <c r="D314" s="131"/>
      <c r="E314" s="131"/>
      <c r="F314" s="132"/>
    </row>
    <row r="315" spans="2:6" x14ac:dyDescent="0.25">
      <c r="B315" s="129"/>
      <c r="C315" s="130"/>
      <c r="D315" s="131"/>
      <c r="E315" s="131"/>
      <c r="F315" s="132"/>
    </row>
    <row r="316" spans="2:6" x14ac:dyDescent="0.25">
      <c r="B316" s="129"/>
      <c r="C316" s="130"/>
      <c r="D316" s="131"/>
      <c r="E316" s="131"/>
      <c r="F316" s="132"/>
    </row>
    <row r="317" spans="2:6" x14ac:dyDescent="0.25">
      <c r="B317" s="129"/>
      <c r="C317" s="130"/>
      <c r="D317" s="131"/>
      <c r="E317" s="131"/>
      <c r="F317" s="132"/>
    </row>
    <row r="318" spans="2:6" x14ac:dyDescent="0.25">
      <c r="B318" s="129"/>
      <c r="C318" s="130"/>
      <c r="D318" s="131"/>
      <c r="E318" s="131"/>
      <c r="F318" s="132"/>
    </row>
    <row r="319" spans="2:6" x14ac:dyDescent="0.25">
      <c r="B319" s="129"/>
      <c r="C319" s="130"/>
      <c r="D319" s="131"/>
      <c r="E319" s="131"/>
      <c r="F319" s="132"/>
    </row>
    <row r="320" spans="2:6" x14ac:dyDescent="0.25">
      <c r="B320" s="129"/>
      <c r="C320" s="130"/>
      <c r="D320" s="131"/>
      <c r="E320" s="131"/>
      <c r="F320" s="132"/>
    </row>
    <row r="321" spans="2:6" x14ac:dyDescent="0.25">
      <c r="B321" s="129"/>
      <c r="C321" s="130"/>
      <c r="D321" s="131"/>
      <c r="E321" s="131"/>
      <c r="F321" s="132"/>
    </row>
    <row r="322" spans="2:6" x14ac:dyDescent="0.25">
      <c r="B322" s="129"/>
      <c r="C322" s="130"/>
      <c r="D322" s="131"/>
      <c r="E322" s="131"/>
      <c r="F322" s="132"/>
    </row>
    <row r="323" spans="2:6" x14ac:dyDescent="0.25">
      <c r="B323" s="129"/>
      <c r="C323" s="130"/>
      <c r="D323" s="131"/>
      <c r="E323" s="131"/>
      <c r="F323" s="132"/>
    </row>
    <row r="324" spans="2:6" x14ac:dyDescent="0.25">
      <c r="B324" s="129"/>
      <c r="C324" s="130"/>
      <c r="D324" s="131"/>
      <c r="E324" s="131"/>
      <c r="F324" s="132"/>
    </row>
    <row r="325" spans="2:6" x14ac:dyDescent="0.25">
      <c r="B325" s="129"/>
      <c r="C325" s="130"/>
      <c r="D325" s="131"/>
      <c r="E325" s="131"/>
      <c r="F325" s="132"/>
    </row>
    <row r="326" spans="2:6" x14ac:dyDescent="0.25">
      <c r="B326" s="129"/>
      <c r="C326" s="130"/>
      <c r="D326" s="131"/>
      <c r="E326" s="131"/>
      <c r="F326" s="132"/>
    </row>
    <row r="327" spans="2:6" x14ac:dyDescent="0.25">
      <c r="B327" s="129"/>
      <c r="C327" s="130"/>
      <c r="D327" s="131"/>
      <c r="E327" s="131"/>
      <c r="F327" s="132"/>
    </row>
    <row r="328" spans="2:6" x14ac:dyDescent="0.25">
      <c r="B328" s="129"/>
      <c r="C328" s="130"/>
      <c r="D328" s="131"/>
      <c r="E328" s="131"/>
      <c r="F328" s="132"/>
    </row>
    <row r="329" spans="2:6" x14ac:dyDescent="0.25">
      <c r="B329" s="129"/>
      <c r="C329" s="130"/>
      <c r="D329" s="131"/>
      <c r="E329" s="131"/>
      <c r="F329" s="132"/>
    </row>
    <row r="330" spans="2:6" x14ac:dyDescent="0.25">
      <c r="B330" s="129"/>
      <c r="C330" s="130"/>
      <c r="D330" s="131"/>
      <c r="E330" s="131"/>
      <c r="F330" s="132"/>
    </row>
    <row r="331" spans="2:6" x14ac:dyDescent="0.25">
      <c r="B331" s="129"/>
      <c r="C331" s="130"/>
      <c r="D331" s="131"/>
      <c r="E331" s="131"/>
      <c r="F331" s="132"/>
    </row>
    <row r="332" spans="2:6" x14ac:dyDescent="0.25">
      <c r="B332" s="129"/>
      <c r="C332" s="130"/>
      <c r="D332" s="131"/>
      <c r="E332" s="131"/>
      <c r="F332" s="132"/>
    </row>
    <row r="333" spans="2:6" x14ac:dyDescent="0.25">
      <c r="B333" s="129"/>
      <c r="C333" s="130"/>
      <c r="D333" s="131"/>
      <c r="E333" s="131"/>
      <c r="F333" s="132"/>
    </row>
    <row r="334" spans="2:6" x14ac:dyDescent="0.25">
      <c r="B334" s="129"/>
      <c r="C334" s="130"/>
      <c r="D334" s="131"/>
      <c r="E334" s="131"/>
      <c r="F334" s="132"/>
    </row>
    <row r="335" spans="2:6" x14ac:dyDescent="0.25">
      <c r="B335" s="129"/>
      <c r="C335" s="130"/>
      <c r="D335" s="131"/>
      <c r="E335" s="131"/>
      <c r="F335" s="132"/>
    </row>
    <row r="336" spans="2:6" x14ac:dyDescent="0.25">
      <c r="B336" s="129"/>
      <c r="C336" s="130"/>
      <c r="D336" s="131"/>
      <c r="E336" s="131"/>
      <c r="F336" s="132"/>
    </row>
    <row r="337" spans="2:6" x14ac:dyDescent="0.25">
      <c r="B337" s="129"/>
      <c r="C337" s="130"/>
      <c r="D337" s="131"/>
      <c r="E337" s="131"/>
      <c r="F337" s="132"/>
    </row>
    <row r="338" spans="2:6" x14ac:dyDescent="0.25">
      <c r="B338" s="129"/>
      <c r="C338" s="130"/>
      <c r="D338" s="131"/>
      <c r="E338" s="131"/>
      <c r="F338" s="132"/>
    </row>
    <row r="339" spans="2:6" x14ac:dyDescent="0.25">
      <c r="B339" s="129"/>
      <c r="C339" s="130"/>
      <c r="D339" s="131"/>
      <c r="E339" s="131"/>
      <c r="F339" s="132"/>
    </row>
    <row r="340" spans="2:6" x14ac:dyDescent="0.25">
      <c r="B340" s="129"/>
      <c r="C340" s="130"/>
      <c r="D340" s="131"/>
      <c r="E340" s="131"/>
      <c r="F340" s="132"/>
    </row>
    <row r="341" spans="2:6" x14ac:dyDescent="0.25">
      <c r="B341" s="129"/>
      <c r="C341" s="130"/>
      <c r="D341" s="131"/>
      <c r="E341" s="131"/>
      <c r="F341" s="132"/>
    </row>
    <row r="342" spans="2:6" x14ac:dyDescent="0.25">
      <c r="B342" s="129"/>
      <c r="C342" s="130"/>
      <c r="D342" s="131"/>
      <c r="E342" s="131"/>
      <c r="F342" s="132"/>
    </row>
    <row r="343" spans="2:6" x14ac:dyDescent="0.25">
      <c r="B343" s="129"/>
      <c r="C343" s="130"/>
      <c r="D343" s="131"/>
      <c r="E343" s="131"/>
      <c r="F343" s="132"/>
    </row>
    <row r="344" spans="2:6" x14ac:dyDescent="0.25">
      <c r="B344" s="129"/>
      <c r="C344" s="130"/>
      <c r="D344" s="131"/>
      <c r="E344" s="131"/>
      <c r="F344" s="132"/>
    </row>
    <row r="345" spans="2:6" x14ac:dyDescent="0.25">
      <c r="B345" s="129"/>
      <c r="C345" s="130"/>
      <c r="D345" s="131"/>
      <c r="E345" s="131"/>
      <c r="F345" s="132"/>
    </row>
    <row r="346" spans="2:6" x14ac:dyDescent="0.25">
      <c r="B346" s="129"/>
      <c r="C346" s="130"/>
      <c r="D346" s="131"/>
      <c r="E346" s="131"/>
      <c r="F346" s="132"/>
    </row>
    <row r="347" spans="2:6" x14ac:dyDescent="0.25">
      <c r="B347" s="129"/>
      <c r="C347" s="130"/>
      <c r="D347" s="131"/>
      <c r="E347" s="131"/>
      <c r="F347" s="132"/>
    </row>
    <row r="348" spans="2:6" x14ac:dyDescent="0.25">
      <c r="B348" s="129"/>
      <c r="C348" s="130"/>
      <c r="D348" s="131"/>
      <c r="E348" s="131"/>
      <c r="F348" s="132"/>
    </row>
    <row r="349" spans="2:6" x14ac:dyDescent="0.25">
      <c r="B349" s="129"/>
      <c r="C349" s="130"/>
      <c r="D349" s="131"/>
      <c r="E349" s="131"/>
      <c r="F349" s="132"/>
    </row>
    <row r="350" spans="2:6" x14ac:dyDescent="0.25">
      <c r="B350" s="129"/>
      <c r="C350" s="130"/>
      <c r="D350" s="131"/>
      <c r="E350" s="131"/>
      <c r="F350" s="132"/>
    </row>
    <row r="351" spans="2:6" x14ac:dyDescent="0.25">
      <c r="B351" s="129"/>
      <c r="C351" s="130"/>
      <c r="D351" s="131"/>
      <c r="E351" s="131"/>
      <c r="F351" s="132"/>
    </row>
    <row r="352" spans="2:6" x14ac:dyDescent="0.25">
      <c r="B352" s="129"/>
      <c r="C352" s="130"/>
      <c r="D352" s="131"/>
      <c r="E352" s="131"/>
      <c r="F352" s="132"/>
    </row>
    <row r="353" spans="2:6" x14ac:dyDescent="0.25">
      <c r="B353" s="129"/>
      <c r="C353" s="130"/>
      <c r="D353" s="131"/>
      <c r="E353" s="131"/>
      <c r="F353" s="132"/>
    </row>
    <row r="354" spans="2:6" x14ac:dyDescent="0.25">
      <c r="B354" s="129"/>
      <c r="C354" s="130"/>
      <c r="D354" s="131"/>
      <c r="E354" s="131"/>
      <c r="F354" s="132"/>
    </row>
    <row r="355" spans="2:6" x14ac:dyDescent="0.25">
      <c r="B355" s="129"/>
      <c r="C355" s="130"/>
      <c r="D355" s="131"/>
      <c r="E355" s="131"/>
      <c r="F355" s="132"/>
    </row>
    <row r="356" spans="2:6" x14ac:dyDescent="0.25">
      <c r="B356" s="129"/>
      <c r="C356" s="130"/>
      <c r="D356" s="131"/>
      <c r="E356" s="131"/>
      <c r="F356" s="132"/>
    </row>
    <row r="357" spans="2:6" x14ac:dyDescent="0.25">
      <c r="B357" s="129"/>
      <c r="C357" s="130"/>
      <c r="D357" s="131"/>
      <c r="E357" s="131"/>
      <c r="F357" s="132"/>
    </row>
    <row r="358" spans="2:6" x14ac:dyDescent="0.25">
      <c r="B358" s="129"/>
      <c r="C358" s="130"/>
      <c r="D358" s="131"/>
      <c r="E358" s="131"/>
      <c r="F358" s="132"/>
    </row>
    <row r="359" spans="2:6" x14ac:dyDescent="0.25">
      <c r="B359" s="129"/>
      <c r="C359" s="130"/>
      <c r="D359" s="131"/>
      <c r="E359" s="131"/>
      <c r="F359" s="132"/>
    </row>
    <row r="360" spans="2:6" x14ac:dyDescent="0.25">
      <c r="B360" s="129"/>
      <c r="C360" s="130"/>
      <c r="D360" s="131"/>
      <c r="E360" s="131"/>
      <c r="F360" s="132"/>
    </row>
    <row r="361" spans="2:6" x14ac:dyDescent="0.25">
      <c r="B361" s="129"/>
      <c r="C361" s="130"/>
      <c r="D361" s="131"/>
      <c r="E361" s="131"/>
      <c r="F361" s="132"/>
    </row>
    <row r="362" spans="2:6" x14ac:dyDescent="0.25">
      <c r="B362" s="129"/>
      <c r="C362" s="130"/>
      <c r="D362" s="131"/>
      <c r="E362" s="131"/>
      <c r="F362" s="132"/>
    </row>
    <row r="363" spans="2:6" x14ac:dyDescent="0.25">
      <c r="B363" s="129"/>
      <c r="C363" s="130"/>
      <c r="D363" s="131"/>
      <c r="E363" s="131"/>
      <c r="F363" s="132"/>
    </row>
    <row r="364" spans="2:6" x14ac:dyDescent="0.25">
      <c r="B364" s="129"/>
      <c r="C364" s="130"/>
      <c r="D364" s="131"/>
      <c r="E364" s="131"/>
      <c r="F364" s="132"/>
    </row>
    <row r="365" spans="2:6" x14ac:dyDescent="0.25">
      <c r="B365" s="129"/>
      <c r="C365" s="130"/>
      <c r="D365" s="131"/>
      <c r="E365" s="131"/>
      <c r="F365" s="132"/>
    </row>
    <row r="366" spans="2:6" x14ac:dyDescent="0.25">
      <c r="B366" s="129"/>
      <c r="C366" s="130"/>
      <c r="D366" s="131"/>
      <c r="E366" s="131"/>
      <c r="F366" s="132"/>
    </row>
    <row r="367" spans="2:6" x14ac:dyDescent="0.25">
      <c r="B367" s="129"/>
      <c r="C367" s="130"/>
      <c r="D367" s="131"/>
      <c r="E367" s="131"/>
      <c r="F367" s="132"/>
    </row>
    <row r="368" spans="2:6" x14ac:dyDescent="0.25">
      <c r="B368" s="129"/>
      <c r="C368" s="130"/>
      <c r="D368" s="131"/>
      <c r="E368" s="131"/>
      <c r="F368" s="132"/>
    </row>
    <row r="369" spans="2:6" x14ac:dyDescent="0.25">
      <c r="B369" s="129"/>
      <c r="C369" s="130"/>
      <c r="D369" s="131"/>
      <c r="E369" s="131"/>
      <c r="F369" s="132"/>
    </row>
    <row r="370" spans="2:6" x14ac:dyDescent="0.25">
      <c r="B370" s="129"/>
      <c r="C370" s="130"/>
      <c r="D370" s="131"/>
      <c r="E370" s="131"/>
      <c r="F370" s="132"/>
    </row>
    <row r="371" spans="2:6" x14ac:dyDescent="0.25">
      <c r="B371" s="129"/>
      <c r="C371" s="130"/>
      <c r="D371" s="131"/>
      <c r="E371" s="131"/>
      <c r="F371" s="132"/>
    </row>
    <row r="372" spans="2:6" x14ac:dyDescent="0.25">
      <c r="B372" s="129"/>
      <c r="C372" s="130"/>
      <c r="D372" s="131"/>
      <c r="E372" s="131"/>
      <c r="F372" s="132"/>
    </row>
    <row r="373" spans="2:6" x14ac:dyDescent="0.25">
      <c r="B373" s="129"/>
      <c r="C373" s="130"/>
      <c r="D373" s="131"/>
      <c r="E373" s="131"/>
      <c r="F373" s="132"/>
    </row>
    <row r="374" spans="2:6" x14ac:dyDescent="0.25">
      <c r="B374" s="129"/>
      <c r="C374" s="130"/>
      <c r="D374" s="131"/>
      <c r="E374" s="131"/>
      <c r="F374" s="132"/>
    </row>
    <row r="375" spans="2:6" x14ac:dyDescent="0.25">
      <c r="B375" s="129"/>
      <c r="C375" s="130"/>
      <c r="D375" s="131"/>
      <c r="E375" s="131"/>
      <c r="F375" s="132"/>
    </row>
    <row r="376" spans="2:6" x14ac:dyDescent="0.25">
      <c r="B376" s="129"/>
      <c r="C376" s="130"/>
      <c r="D376" s="131"/>
      <c r="E376" s="131"/>
      <c r="F376" s="132"/>
    </row>
    <row r="377" spans="2:6" x14ac:dyDescent="0.25">
      <c r="B377" s="129"/>
      <c r="C377" s="130"/>
      <c r="D377" s="131"/>
      <c r="E377" s="131"/>
      <c r="F377" s="132"/>
    </row>
    <row r="378" spans="2:6" x14ac:dyDescent="0.25">
      <c r="B378" s="129"/>
      <c r="C378" s="130"/>
      <c r="D378" s="131"/>
      <c r="E378" s="131"/>
      <c r="F378" s="132"/>
    </row>
    <row r="379" spans="2:6" x14ac:dyDescent="0.25">
      <c r="B379" s="129"/>
      <c r="C379" s="130"/>
      <c r="D379" s="131"/>
      <c r="E379" s="131"/>
      <c r="F379" s="132"/>
    </row>
    <row r="380" spans="2:6" x14ac:dyDescent="0.25">
      <c r="B380" s="129"/>
      <c r="C380" s="130"/>
      <c r="D380" s="131"/>
      <c r="E380" s="131"/>
      <c r="F380" s="132"/>
    </row>
    <row r="381" spans="2:6" x14ac:dyDescent="0.25">
      <c r="B381" s="129"/>
      <c r="C381" s="130"/>
      <c r="D381" s="131"/>
      <c r="E381" s="131"/>
      <c r="F381" s="132"/>
    </row>
    <row r="382" spans="2:6" x14ac:dyDescent="0.25">
      <c r="B382" s="129"/>
      <c r="C382" s="130"/>
      <c r="D382" s="131"/>
      <c r="E382" s="131"/>
      <c r="F382" s="132"/>
    </row>
    <row r="383" spans="2:6" x14ac:dyDescent="0.25">
      <c r="B383" s="129"/>
      <c r="C383" s="130"/>
      <c r="D383" s="131"/>
      <c r="E383" s="131"/>
      <c r="F383" s="132"/>
    </row>
    <row r="384" spans="2:6" x14ac:dyDescent="0.25">
      <c r="B384" s="129"/>
      <c r="C384" s="130"/>
      <c r="D384" s="131"/>
      <c r="E384" s="131"/>
      <c r="F384" s="132"/>
    </row>
    <row r="385" spans="2:6" x14ac:dyDescent="0.25">
      <c r="B385" s="129"/>
      <c r="C385" s="130"/>
      <c r="D385" s="131"/>
      <c r="E385" s="131"/>
      <c r="F385" s="132"/>
    </row>
    <row r="386" spans="2:6" x14ac:dyDescent="0.25">
      <c r="B386" s="129"/>
      <c r="C386" s="130"/>
      <c r="D386" s="131"/>
      <c r="E386" s="131"/>
      <c r="F386" s="132"/>
    </row>
    <row r="387" spans="2:6" x14ac:dyDescent="0.25">
      <c r="B387" s="129"/>
      <c r="C387" s="130"/>
      <c r="D387" s="131"/>
      <c r="E387" s="131"/>
      <c r="F387" s="132"/>
    </row>
    <row r="388" spans="2:6" x14ac:dyDescent="0.25">
      <c r="B388" s="129"/>
      <c r="C388" s="130"/>
      <c r="D388" s="131"/>
      <c r="E388" s="131"/>
      <c r="F388" s="132"/>
    </row>
    <row r="389" spans="2:6" x14ac:dyDescent="0.25">
      <c r="B389" s="129"/>
      <c r="C389" s="130"/>
      <c r="D389" s="131"/>
      <c r="E389" s="131"/>
      <c r="F389" s="132"/>
    </row>
    <row r="390" spans="2:6" x14ac:dyDescent="0.25">
      <c r="B390" s="129"/>
      <c r="C390" s="130"/>
      <c r="D390" s="131"/>
      <c r="E390" s="131"/>
      <c r="F390" s="132"/>
    </row>
    <row r="391" spans="2:6" x14ac:dyDescent="0.25">
      <c r="B391" s="129"/>
      <c r="C391" s="130"/>
      <c r="D391" s="131"/>
      <c r="E391" s="131"/>
      <c r="F391" s="132"/>
    </row>
    <row r="392" spans="2:6" x14ac:dyDescent="0.25">
      <c r="B392" s="129"/>
      <c r="C392" s="130"/>
      <c r="D392" s="131"/>
      <c r="E392" s="131"/>
      <c r="F392" s="132"/>
    </row>
    <row r="393" spans="2:6" x14ac:dyDescent="0.25">
      <c r="B393" s="129"/>
      <c r="C393" s="130"/>
      <c r="D393" s="131"/>
      <c r="E393" s="131"/>
      <c r="F393" s="132"/>
    </row>
    <row r="394" spans="2:6" x14ac:dyDescent="0.25">
      <c r="B394" s="129"/>
      <c r="C394" s="130"/>
      <c r="D394" s="131"/>
      <c r="E394" s="131"/>
      <c r="F394" s="132"/>
    </row>
    <row r="395" spans="2:6" x14ac:dyDescent="0.25">
      <c r="B395" s="129"/>
      <c r="C395" s="130"/>
      <c r="D395" s="131"/>
      <c r="E395" s="131"/>
      <c r="F395" s="132"/>
    </row>
    <row r="396" spans="2:6" x14ac:dyDescent="0.25">
      <c r="B396" s="129"/>
      <c r="C396" s="130"/>
      <c r="D396" s="131"/>
      <c r="E396" s="131"/>
      <c r="F396" s="132"/>
    </row>
    <row r="397" spans="2:6" x14ac:dyDescent="0.25">
      <c r="B397" s="129"/>
      <c r="C397" s="130"/>
      <c r="D397" s="131"/>
      <c r="E397" s="131"/>
      <c r="F397" s="132"/>
    </row>
    <row r="398" spans="2:6" x14ac:dyDescent="0.25">
      <c r="B398" s="129"/>
      <c r="C398" s="130"/>
      <c r="D398" s="131"/>
      <c r="E398" s="131"/>
      <c r="F398" s="132"/>
    </row>
    <row r="399" spans="2:6" x14ac:dyDescent="0.25">
      <c r="B399" s="129"/>
      <c r="C399" s="130"/>
      <c r="D399" s="131"/>
      <c r="E399" s="131"/>
      <c r="F399" s="132"/>
    </row>
    <row r="400" spans="2:6" x14ac:dyDescent="0.25">
      <c r="B400" s="129"/>
      <c r="C400" s="130"/>
      <c r="D400" s="131"/>
      <c r="E400" s="131"/>
      <c r="F400" s="132"/>
    </row>
    <row r="401" spans="2:6" x14ac:dyDescent="0.25">
      <c r="B401" s="129"/>
      <c r="C401" s="130"/>
      <c r="D401" s="131"/>
      <c r="E401" s="131"/>
      <c r="F401" s="132"/>
    </row>
    <row r="402" spans="2:6" x14ac:dyDescent="0.25">
      <c r="B402" s="129"/>
      <c r="C402" s="130"/>
      <c r="D402" s="131"/>
      <c r="E402" s="131"/>
      <c r="F402" s="132"/>
    </row>
    <row r="403" spans="2:6" x14ac:dyDescent="0.25">
      <c r="B403" s="129"/>
      <c r="C403" s="130"/>
      <c r="D403" s="131"/>
      <c r="E403" s="131"/>
      <c r="F403" s="132"/>
    </row>
    <row r="404" spans="2:6" x14ac:dyDescent="0.25">
      <c r="B404" s="129"/>
      <c r="C404" s="130"/>
      <c r="D404" s="131"/>
      <c r="E404" s="131"/>
      <c r="F404" s="132"/>
    </row>
    <row r="405" spans="2:6" x14ac:dyDescent="0.25">
      <c r="B405" s="129"/>
      <c r="C405" s="130"/>
      <c r="D405" s="131"/>
      <c r="E405" s="131"/>
      <c r="F405" s="132"/>
    </row>
    <row r="406" spans="2:6" x14ac:dyDescent="0.25">
      <c r="B406" s="129"/>
      <c r="C406" s="130"/>
      <c r="D406" s="131"/>
      <c r="E406" s="131"/>
      <c r="F406" s="132"/>
    </row>
    <row r="407" spans="2:6" x14ac:dyDescent="0.25">
      <c r="B407" s="129"/>
      <c r="C407" s="130"/>
      <c r="D407" s="131"/>
      <c r="E407" s="131"/>
      <c r="F407" s="132"/>
    </row>
    <row r="408" spans="2:6" x14ac:dyDescent="0.25">
      <c r="B408" s="129"/>
      <c r="C408" s="130"/>
      <c r="D408" s="131"/>
      <c r="E408" s="131"/>
      <c r="F408" s="132"/>
    </row>
    <row r="409" spans="2:6" x14ac:dyDescent="0.25">
      <c r="B409" s="129"/>
      <c r="C409" s="130"/>
      <c r="D409" s="131"/>
      <c r="E409" s="131"/>
      <c r="F409" s="132"/>
    </row>
    <row r="410" spans="2:6" x14ac:dyDescent="0.25">
      <c r="B410" s="129"/>
      <c r="C410" s="130"/>
      <c r="D410" s="131"/>
      <c r="E410" s="131"/>
      <c r="F410" s="132"/>
    </row>
    <row r="411" spans="2:6" x14ac:dyDescent="0.25">
      <c r="B411" s="129"/>
      <c r="C411" s="130"/>
      <c r="D411" s="131"/>
      <c r="E411" s="131"/>
      <c r="F411" s="132"/>
    </row>
    <row r="412" spans="2:6" x14ac:dyDescent="0.25">
      <c r="B412" s="129"/>
      <c r="C412" s="130"/>
      <c r="D412" s="131"/>
      <c r="E412" s="131"/>
      <c r="F412" s="132"/>
    </row>
    <row r="413" spans="2:6" x14ac:dyDescent="0.25">
      <c r="B413" s="129"/>
      <c r="C413" s="130"/>
      <c r="D413" s="131"/>
      <c r="E413" s="131"/>
      <c r="F413" s="132"/>
    </row>
    <row r="414" spans="2:6" x14ac:dyDescent="0.25">
      <c r="B414" s="129"/>
      <c r="C414" s="130"/>
      <c r="D414" s="131"/>
      <c r="E414" s="131"/>
      <c r="F414" s="132"/>
    </row>
    <row r="415" spans="2:6" x14ac:dyDescent="0.25">
      <c r="B415" s="129"/>
      <c r="C415" s="130"/>
      <c r="D415" s="131"/>
      <c r="E415" s="131"/>
      <c r="F415" s="132"/>
    </row>
    <row r="416" spans="2:6" x14ac:dyDescent="0.25">
      <c r="B416" s="129"/>
      <c r="C416" s="130"/>
      <c r="D416" s="131"/>
      <c r="E416" s="131"/>
      <c r="F416" s="132"/>
    </row>
    <row r="417" spans="2:6" x14ac:dyDescent="0.25">
      <c r="B417" s="129"/>
      <c r="C417" s="130"/>
      <c r="D417" s="131"/>
      <c r="E417" s="131"/>
      <c r="F417" s="132"/>
    </row>
    <row r="418" spans="2:6" x14ac:dyDescent="0.25">
      <c r="B418" s="129"/>
      <c r="C418" s="130"/>
      <c r="D418" s="131"/>
      <c r="E418" s="131"/>
      <c r="F418" s="132"/>
    </row>
    <row r="419" spans="2:6" x14ac:dyDescent="0.25">
      <c r="B419" s="129"/>
      <c r="C419" s="130"/>
      <c r="D419" s="131"/>
      <c r="E419" s="131"/>
      <c r="F419" s="132"/>
    </row>
    <row r="420" spans="2:6" x14ac:dyDescent="0.25">
      <c r="B420" s="129"/>
      <c r="C420" s="130"/>
      <c r="D420" s="131"/>
      <c r="E420" s="131"/>
      <c r="F420" s="132"/>
    </row>
    <row r="421" spans="2:6" x14ac:dyDescent="0.25">
      <c r="B421" s="129"/>
      <c r="C421" s="130"/>
      <c r="D421" s="131"/>
      <c r="E421" s="131"/>
      <c r="F421" s="132"/>
    </row>
    <row r="422" spans="2:6" x14ac:dyDescent="0.25">
      <c r="B422" s="129"/>
      <c r="C422" s="130"/>
      <c r="D422" s="131"/>
      <c r="E422" s="131"/>
      <c r="F422" s="132"/>
    </row>
    <row r="423" spans="2:6" x14ac:dyDescent="0.25">
      <c r="B423" s="129"/>
      <c r="C423" s="130"/>
      <c r="D423" s="131"/>
      <c r="E423" s="131"/>
      <c r="F423" s="132"/>
    </row>
    <row r="424" spans="2:6" x14ac:dyDescent="0.25">
      <c r="B424" s="129"/>
      <c r="C424" s="130"/>
      <c r="D424" s="131"/>
      <c r="E424" s="131"/>
      <c r="F424" s="132"/>
    </row>
    <row r="425" spans="2:6" x14ac:dyDescent="0.25">
      <c r="B425" s="129"/>
      <c r="C425" s="130"/>
      <c r="D425" s="131"/>
      <c r="E425" s="131"/>
      <c r="F425" s="132"/>
    </row>
    <row r="426" spans="2:6" x14ac:dyDescent="0.25">
      <c r="B426" s="129"/>
      <c r="C426" s="130"/>
      <c r="D426" s="131"/>
      <c r="E426" s="131"/>
      <c r="F426" s="132"/>
    </row>
    <row r="427" spans="2:6" x14ac:dyDescent="0.25">
      <c r="B427" s="129"/>
      <c r="C427" s="130"/>
      <c r="D427" s="131"/>
      <c r="E427" s="131"/>
      <c r="F427" s="132"/>
    </row>
    <row r="428" spans="2:6" x14ac:dyDescent="0.25">
      <c r="B428" s="129"/>
      <c r="C428" s="130"/>
      <c r="D428" s="131"/>
      <c r="E428" s="131"/>
      <c r="F428" s="132"/>
    </row>
    <row r="429" spans="2:6" x14ac:dyDescent="0.25">
      <c r="B429" s="129"/>
      <c r="C429" s="130"/>
      <c r="D429" s="131"/>
      <c r="E429" s="131"/>
      <c r="F429" s="132"/>
    </row>
    <row r="430" spans="2:6" x14ac:dyDescent="0.25">
      <c r="B430" s="129"/>
      <c r="C430" s="130"/>
      <c r="D430" s="131"/>
      <c r="E430" s="131"/>
      <c r="F430" s="132"/>
    </row>
    <row r="431" spans="2:6" x14ac:dyDescent="0.25">
      <c r="B431" s="129"/>
      <c r="C431" s="130"/>
      <c r="D431" s="131"/>
      <c r="E431" s="131"/>
      <c r="F431" s="132"/>
    </row>
    <row r="432" spans="2:6" x14ac:dyDescent="0.25">
      <c r="B432" s="129"/>
      <c r="C432" s="130"/>
      <c r="D432" s="131"/>
      <c r="E432" s="131"/>
      <c r="F432" s="132"/>
    </row>
    <row r="433" spans="2:6" x14ac:dyDescent="0.25">
      <c r="B433" s="129"/>
      <c r="C433" s="130"/>
      <c r="D433" s="131"/>
      <c r="E433" s="131"/>
      <c r="F433" s="132"/>
    </row>
    <row r="434" spans="2:6" x14ac:dyDescent="0.25">
      <c r="B434" s="129"/>
      <c r="C434" s="130"/>
      <c r="D434" s="131"/>
      <c r="E434" s="131"/>
      <c r="F434" s="132"/>
    </row>
    <row r="435" spans="2:6" x14ac:dyDescent="0.25">
      <c r="B435" s="129"/>
      <c r="C435" s="130"/>
      <c r="D435" s="131"/>
      <c r="E435" s="131"/>
      <c r="F435" s="132"/>
    </row>
    <row r="436" spans="2:6" x14ac:dyDescent="0.25">
      <c r="B436" s="129"/>
      <c r="C436" s="130"/>
      <c r="D436" s="131"/>
      <c r="E436" s="131"/>
      <c r="F436" s="132"/>
    </row>
    <row r="437" spans="2:6" x14ac:dyDescent="0.25">
      <c r="B437" s="129"/>
      <c r="C437" s="130"/>
      <c r="D437" s="131"/>
      <c r="E437" s="131"/>
      <c r="F437" s="132"/>
    </row>
    <row r="438" spans="2:6" x14ac:dyDescent="0.25">
      <c r="B438" s="129"/>
      <c r="C438" s="130"/>
      <c r="D438" s="131"/>
      <c r="E438" s="131"/>
      <c r="F438" s="132"/>
    </row>
    <row r="439" spans="2:6" x14ac:dyDescent="0.25">
      <c r="B439" s="129"/>
      <c r="C439" s="130"/>
      <c r="D439" s="131"/>
      <c r="E439" s="131"/>
      <c r="F439" s="132"/>
    </row>
    <row r="440" spans="2:6" x14ac:dyDescent="0.25">
      <c r="B440" s="129"/>
      <c r="C440" s="130"/>
      <c r="D440" s="131"/>
      <c r="E440" s="131"/>
      <c r="F440" s="132"/>
    </row>
    <row r="441" spans="2:6" x14ac:dyDescent="0.25">
      <c r="B441" s="129"/>
      <c r="C441" s="130"/>
      <c r="D441" s="131"/>
      <c r="E441" s="131"/>
      <c r="F441" s="132"/>
    </row>
    <row r="442" spans="2:6" x14ac:dyDescent="0.25">
      <c r="B442" s="129"/>
      <c r="C442" s="130"/>
      <c r="D442" s="131"/>
      <c r="E442" s="131"/>
      <c r="F442" s="132"/>
    </row>
    <row r="443" spans="2:6" x14ac:dyDescent="0.25">
      <c r="B443" s="129"/>
      <c r="C443" s="130"/>
      <c r="D443" s="131"/>
      <c r="E443" s="131"/>
      <c r="F443" s="132"/>
    </row>
    <row r="444" spans="2:6" x14ac:dyDescent="0.25">
      <c r="B444" s="129"/>
      <c r="C444" s="130"/>
      <c r="D444" s="131"/>
      <c r="E444" s="131"/>
      <c r="F444" s="132"/>
    </row>
    <row r="445" spans="2:6" x14ac:dyDescent="0.25">
      <c r="B445" s="129"/>
      <c r="C445" s="130"/>
      <c r="D445" s="131"/>
      <c r="E445" s="131"/>
      <c r="F445" s="132"/>
    </row>
    <row r="446" spans="2:6" x14ac:dyDescent="0.25">
      <c r="B446" s="129"/>
      <c r="C446" s="130"/>
      <c r="D446" s="131"/>
      <c r="E446" s="131"/>
      <c r="F446" s="132"/>
    </row>
    <row r="447" spans="2:6" x14ac:dyDescent="0.25">
      <c r="B447" s="129"/>
      <c r="C447" s="130"/>
      <c r="D447" s="131"/>
      <c r="E447" s="131"/>
      <c r="F447" s="132"/>
    </row>
    <row r="448" spans="2:6" x14ac:dyDescent="0.25">
      <c r="B448" s="129"/>
      <c r="C448" s="130"/>
      <c r="D448" s="131"/>
      <c r="E448" s="131"/>
      <c r="F448" s="132"/>
    </row>
    <row r="449" spans="2:6" x14ac:dyDescent="0.25">
      <c r="B449" s="129"/>
      <c r="C449" s="130"/>
      <c r="D449" s="131"/>
      <c r="E449" s="131"/>
      <c r="F449" s="132"/>
    </row>
    <row r="450" spans="2:6" x14ac:dyDescent="0.25">
      <c r="B450" s="129"/>
      <c r="C450" s="130"/>
      <c r="D450" s="131"/>
      <c r="E450" s="131"/>
      <c r="F450" s="132"/>
    </row>
    <row r="451" spans="2:6" x14ac:dyDescent="0.25">
      <c r="B451" s="129"/>
      <c r="C451" s="130"/>
      <c r="D451" s="131"/>
      <c r="E451" s="131"/>
      <c r="F451" s="132"/>
    </row>
    <row r="452" spans="2:6" x14ac:dyDescent="0.25">
      <c r="B452" s="129"/>
      <c r="C452" s="130"/>
      <c r="D452" s="131"/>
      <c r="E452" s="131"/>
      <c r="F452" s="132"/>
    </row>
    <row r="453" spans="2:6" x14ac:dyDescent="0.25">
      <c r="B453" s="129"/>
      <c r="C453" s="130"/>
      <c r="D453" s="131"/>
      <c r="E453" s="131"/>
      <c r="F453" s="132"/>
    </row>
    <row r="454" spans="2:6" x14ac:dyDescent="0.25">
      <c r="B454" s="129"/>
      <c r="C454" s="130"/>
      <c r="D454" s="131"/>
      <c r="E454" s="131"/>
      <c r="F454" s="132"/>
    </row>
    <row r="455" spans="2:6" x14ac:dyDescent="0.25">
      <c r="B455" s="129"/>
      <c r="C455" s="130"/>
      <c r="D455" s="131"/>
      <c r="E455" s="131"/>
      <c r="F455" s="132"/>
    </row>
    <row r="456" spans="2:6" x14ac:dyDescent="0.25">
      <c r="B456" s="129"/>
      <c r="C456" s="130"/>
      <c r="D456" s="131"/>
      <c r="E456" s="131"/>
      <c r="F456" s="132"/>
    </row>
    <row r="457" spans="2:6" x14ac:dyDescent="0.25">
      <c r="B457" s="129"/>
      <c r="C457" s="130"/>
      <c r="D457" s="131"/>
      <c r="E457" s="131"/>
      <c r="F457" s="132"/>
    </row>
    <row r="458" spans="2:6" x14ac:dyDescent="0.25">
      <c r="B458" s="129"/>
      <c r="C458" s="130"/>
      <c r="D458" s="131"/>
      <c r="E458" s="131"/>
      <c r="F458" s="132"/>
    </row>
    <row r="459" spans="2:6" x14ac:dyDescent="0.25">
      <c r="B459" s="129"/>
      <c r="C459" s="130"/>
      <c r="D459" s="131"/>
      <c r="E459" s="131"/>
      <c r="F459" s="132"/>
    </row>
    <row r="460" spans="2:6" x14ac:dyDescent="0.25">
      <c r="B460" s="129"/>
      <c r="C460" s="130"/>
      <c r="D460" s="131"/>
      <c r="E460" s="131"/>
      <c r="F460" s="132"/>
    </row>
    <row r="461" spans="2:6" x14ac:dyDescent="0.25">
      <c r="B461" s="129"/>
      <c r="C461" s="130"/>
      <c r="D461" s="131"/>
      <c r="E461" s="131"/>
      <c r="F461" s="132"/>
    </row>
    <row r="462" spans="2:6" x14ac:dyDescent="0.25">
      <c r="B462" s="129"/>
      <c r="C462" s="130"/>
      <c r="D462" s="131"/>
      <c r="E462" s="131"/>
      <c r="F462" s="132"/>
    </row>
    <row r="463" spans="2:6" x14ac:dyDescent="0.25">
      <c r="B463" s="129"/>
      <c r="C463" s="130"/>
      <c r="D463" s="131"/>
      <c r="E463" s="131"/>
      <c r="F463" s="132"/>
    </row>
    <row r="464" spans="2:6" x14ac:dyDescent="0.25">
      <c r="B464" s="129"/>
      <c r="C464" s="130"/>
      <c r="D464" s="131"/>
      <c r="E464" s="131"/>
      <c r="F464" s="132"/>
    </row>
    <row r="465" spans="2:6" x14ac:dyDescent="0.25">
      <c r="B465" s="129"/>
      <c r="C465" s="130"/>
      <c r="D465" s="131"/>
      <c r="E465" s="131"/>
      <c r="F465" s="132"/>
    </row>
    <row r="466" spans="2:6" x14ac:dyDescent="0.25">
      <c r="B466" s="129"/>
      <c r="C466" s="130"/>
      <c r="D466" s="131"/>
      <c r="E466" s="131"/>
      <c r="F466" s="132"/>
    </row>
    <row r="467" spans="2:6" x14ac:dyDescent="0.25">
      <c r="B467" s="129"/>
      <c r="C467" s="130"/>
      <c r="D467" s="131"/>
      <c r="E467" s="131"/>
      <c r="F467" s="132"/>
    </row>
    <row r="468" spans="2:6" x14ac:dyDescent="0.25">
      <c r="B468" s="129"/>
      <c r="C468" s="130"/>
      <c r="D468" s="131"/>
      <c r="E468" s="131"/>
      <c r="F468" s="132"/>
    </row>
    <row r="469" spans="2:6" x14ac:dyDescent="0.25">
      <c r="B469" s="129"/>
      <c r="C469" s="130"/>
      <c r="D469" s="131"/>
      <c r="E469" s="131"/>
      <c r="F469" s="132"/>
    </row>
    <row r="470" spans="2:6" x14ac:dyDescent="0.25">
      <c r="B470" s="129"/>
      <c r="C470" s="130"/>
      <c r="D470" s="131"/>
      <c r="E470" s="131"/>
      <c r="F470" s="132"/>
    </row>
    <row r="471" spans="2:6" x14ac:dyDescent="0.25">
      <c r="B471" s="129"/>
      <c r="C471" s="130"/>
      <c r="D471" s="131"/>
      <c r="E471" s="131"/>
      <c r="F471" s="132"/>
    </row>
    <row r="472" spans="2:6" x14ac:dyDescent="0.25">
      <c r="B472" s="129"/>
      <c r="C472" s="130"/>
      <c r="D472" s="131"/>
      <c r="E472" s="131"/>
      <c r="F472" s="132"/>
    </row>
    <row r="473" spans="2:6" x14ac:dyDescent="0.25">
      <c r="B473" s="129"/>
      <c r="C473" s="130"/>
      <c r="D473" s="131"/>
      <c r="E473" s="131"/>
      <c r="F473" s="132"/>
    </row>
    <row r="474" spans="2:6" x14ac:dyDescent="0.25">
      <c r="B474" s="129"/>
      <c r="C474" s="130"/>
      <c r="D474" s="131"/>
      <c r="E474" s="131"/>
      <c r="F474" s="132"/>
    </row>
    <row r="475" spans="2:6" x14ac:dyDescent="0.25">
      <c r="B475" s="129"/>
      <c r="C475" s="130"/>
      <c r="D475" s="131"/>
      <c r="E475" s="131"/>
      <c r="F475" s="132"/>
    </row>
    <row r="476" spans="2:6" x14ac:dyDescent="0.25">
      <c r="B476" s="129"/>
      <c r="C476" s="130"/>
      <c r="D476" s="131"/>
      <c r="E476" s="131"/>
      <c r="F476" s="132"/>
    </row>
    <row r="477" spans="2:6" x14ac:dyDescent="0.25">
      <c r="B477" s="129"/>
      <c r="C477" s="130"/>
      <c r="D477" s="131"/>
      <c r="E477" s="131"/>
      <c r="F477" s="132"/>
    </row>
    <row r="478" spans="2:6" x14ac:dyDescent="0.25">
      <c r="B478" s="129"/>
      <c r="C478" s="130"/>
      <c r="D478" s="131"/>
      <c r="E478" s="131"/>
      <c r="F478" s="132"/>
    </row>
    <row r="479" spans="2:6" x14ac:dyDescent="0.25">
      <c r="B479" s="129"/>
      <c r="C479" s="130"/>
      <c r="D479" s="131"/>
      <c r="E479" s="131"/>
      <c r="F479" s="132"/>
    </row>
    <row r="480" spans="2:6" x14ac:dyDescent="0.25">
      <c r="B480" s="129"/>
      <c r="C480" s="130"/>
      <c r="D480" s="131"/>
      <c r="E480" s="131"/>
      <c r="F480" s="132"/>
    </row>
    <row r="481" spans="2:6" x14ac:dyDescent="0.25">
      <c r="B481" s="129"/>
      <c r="C481" s="130"/>
      <c r="D481" s="131"/>
      <c r="E481" s="131"/>
      <c r="F481" s="132"/>
    </row>
    <row r="482" spans="2:6" x14ac:dyDescent="0.25">
      <c r="B482" s="129"/>
      <c r="C482" s="130"/>
      <c r="D482" s="131"/>
      <c r="E482" s="131"/>
      <c r="F482" s="132"/>
    </row>
    <row r="483" spans="2:6" x14ac:dyDescent="0.25">
      <c r="B483" s="129"/>
      <c r="C483" s="130"/>
      <c r="D483" s="131"/>
      <c r="E483" s="131"/>
      <c r="F483" s="132"/>
    </row>
    <row r="484" spans="2:6" x14ac:dyDescent="0.25">
      <c r="B484" s="129"/>
      <c r="C484" s="130"/>
      <c r="D484" s="131"/>
      <c r="E484" s="131"/>
      <c r="F484" s="132"/>
    </row>
    <row r="485" spans="2:6" x14ac:dyDescent="0.25">
      <c r="B485" s="129"/>
      <c r="C485" s="130"/>
      <c r="D485" s="131"/>
      <c r="E485" s="131"/>
      <c r="F485" s="132"/>
    </row>
    <row r="486" spans="2:6" x14ac:dyDescent="0.25">
      <c r="B486" s="129"/>
      <c r="C486" s="130"/>
      <c r="D486" s="131"/>
      <c r="E486" s="131"/>
      <c r="F486" s="132"/>
    </row>
    <row r="487" spans="2:6" x14ac:dyDescent="0.25">
      <c r="B487" s="129"/>
      <c r="C487" s="130"/>
      <c r="D487" s="131"/>
      <c r="E487" s="131"/>
      <c r="F487" s="132"/>
    </row>
    <row r="488" spans="2:6" x14ac:dyDescent="0.25">
      <c r="B488" s="129"/>
      <c r="C488" s="130"/>
      <c r="D488" s="131"/>
      <c r="E488" s="131"/>
      <c r="F488" s="132"/>
    </row>
    <row r="489" spans="2:6" x14ac:dyDescent="0.25">
      <c r="B489" s="129"/>
      <c r="C489" s="130"/>
      <c r="D489" s="131"/>
      <c r="E489" s="131"/>
      <c r="F489" s="132"/>
    </row>
    <row r="490" spans="2:6" x14ac:dyDescent="0.25">
      <c r="B490" s="129"/>
      <c r="C490" s="130"/>
      <c r="D490" s="131"/>
      <c r="E490" s="131"/>
      <c r="F490" s="132"/>
    </row>
    <row r="491" spans="2:6" x14ac:dyDescent="0.25">
      <c r="B491" s="129"/>
      <c r="C491" s="130"/>
      <c r="D491" s="131"/>
      <c r="E491" s="131"/>
      <c r="F491" s="132"/>
    </row>
    <row r="492" spans="2:6" x14ac:dyDescent="0.25">
      <c r="B492" s="129"/>
      <c r="C492" s="130"/>
      <c r="D492" s="131"/>
      <c r="E492" s="131"/>
      <c r="F492" s="132"/>
    </row>
    <row r="493" spans="2:6" x14ac:dyDescent="0.25">
      <c r="B493" s="129"/>
      <c r="C493" s="130"/>
      <c r="D493" s="131"/>
      <c r="E493" s="131"/>
      <c r="F493" s="132"/>
    </row>
    <row r="494" spans="2:6" x14ac:dyDescent="0.25">
      <c r="B494" s="129"/>
      <c r="C494" s="130"/>
      <c r="D494" s="131"/>
      <c r="E494" s="131"/>
      <c r="F494" s="132"/>
    </row>
    <row r="495" spans="2:6" x14ac:dyDescent="0.25">
      <c r="B495" s="129"/>
      <c r="C495" s="130"/>
      <c r="D495" s="131"/>
      <c r="E495" s="131"/>
      <c r="F495" s="132"/>
    </row>
    <row r="496" spans="2:6" x14ac:dyDescent="0.25">
      <c r="B496" s="129"/>
      <c r="C496" s="130"/>
      <c r="D496" s="133"/>
      <c r="E496" s="133"/>
      <c r="F496" s="132"/>
    </row>
    <row r="497" spans="2:6" x14ac:dyDescent="0.25">
      <c r="B497" s="129"/>
      <c r="C497" s="130"/>
      <c r="D497" s="133"/>
      <c r="E497" s="133"/>
      <c r="F497" s="132"/>
    </row>
    <row r="498" spans="2:6" x14ac:dyDescent="0.25">
      <c r="B498" s="129"/>
      <c r="C498" s="130"/>
      <c r="D498" s="133"/>
      <c r="E498" s="133"/>
      <c r="F498" s="132"/>
    </row>
    <row r="499" spans="2:6" x14ac:dyDescent="0.25">
      <c r="B499" s="129"/>
      <c r="C499" s="130"/>
      <c r="D499" s="133"/>
      <c r="E499" s="133"/>
      <c r="F499" s="132"/>
    </row>
    <row r="500" spans="2:6" x14ac:dyDescent="0.25">
      <c r="B500" s="129"/>
      <c r="C500" s="130"/>
      <c r="D500" s="133"/>
      <c r="E500" s="133"/>
      <c r="F500" s="132"/>
    </row>
    <row r="501" spans="2:6" x14ac:dyDescent="0.25">
      <c r="B501" s="129"/>
      <c r="C501" s="130"/>
      <c r="D501" s="133"/>
      <c r="E501" s="133"/>
      <c r="F501" s="132"/>
    </row>
    <row r="502" spans="2:6" x14ac:dyDescent="0.25">
      <c r="B502" s="129"/>
      <c r="C502" s="130"/>
      <c r="D502" s="133"/>
      <c r="E502" s="133"/>
      <c r="F502" s="132"/>
    </row>
    <row r="503" spans="2:6" x14ac:dyDescent="0.25">
      <c r="B503" s="129"/>
      <c r="C503" s="130"/>
      <c r="D503" s="133"/>
      <c r="E503" s="133"/>
      <c r="F503" s="132"/>
    </row>
    <row r="504" spans="2:6" x14ac:dyDescent="0.25">
      <c r="B504" s="129"/>
      <c r="C504" s="130"/>
      <c r="D504" s="133"/>
      <c r="E504" s="133"/>
      <c r="F504" s="132"/>
    </row>
    <row r="505" spans="2:6" x14ac:dyDescent="0.25">
      <c r="B505" s="129"/>
      <c r="C505" s="130"/>
      <c r="D505" s="133"/>
      <c r="E505" s="133"/>
      <c r="F505" s="132"/>
    </row>
    <row r="506" spans="2:6" x14ac:dyDescent="0.25">
      <c r="B506" s="129"/>
      <c r="C506" s="130"/>
      <c r="D506" s="133"/>
      <c r="E506" s="133"/>
      <c r="F506" s="132"/>
    </row>
    <row r="507" spans="2:6" x14ac:dyDescent="0.25">
      <c r="B507" s="129"/>
      <c r="C507" s="130"/>
      <c r="D507" s="133"/>
      <c r="E507" s="133"/>
      <c r="F507" s="132"/>
    </row>
    <row r="508" spans="2:6" x14ac:dyDescent="0.25">
      <c r="B508" s="129"/>
      <c r="C508" s="130"/>
      <c r="D508" s="133"/>
      <c r="E508" s="133"/>
      <c r="F508" s="132"/>
    </row>
    <row r="509" spans="2:6" x14ac:dyDescent="0.25">
      <c r="B509" s="129"/>
      <c r="C509" s="130"/>
      <c r="D509" s="133"/>
      <c r="E509" s="133"/>
      <c r="F509" s="132"/>
    </row>
    <row r="510" spans="2:6" x14ac:dyDescent="0.25">
      <c r="B510" s="129"/>
      <c r="C510" s="130"/>
      <c r="D510" s="133"/>
      <c r="E510" s="133"/>
      <c r="F510" s="132"/>
    </row>
    <row r="511" spans="2:6" x14ac:dyDescent="0.25">
      <c r="B511" s="129"/>
      <c r="C511" s="130"/>
      <c r="D511" s="133"/>
      <c r="E511" s="133"/>
      <c r="F511" s="132"/>
    </row>
    <row r="512" spans="2:6" x14ac:dyDescent="0.25">
      <c r="B512" s="129"/>
      <c r="C512" s="130"/>
      <c r="D512" s="133"/>
      <c r="E512" s="133"/>
      <c r="F512" s="132"/>
    </row>
    <row r="513" spans="2:6" x14ac:dyDescent="0.25">
      <c r="B513" s="129"/>
      <c r="C513" s="130"/>
      <c r="D513" s="133"/>
      <c r="E513" s="133"/>
      <c r="F513" s="132"/>
    </row>
    <row r="514" spans="2:6" x14ac:dyDescent="0.25">
      <c r="B514" s="129"/>
      <c r="C514" s="130"/>
      <c r="D514" s="133"/>
      <c r="E514" s="133"/>
      <c r="F514" s="132"/>
    </row>
    <row r="515" spans="2:6" x14ac:dyDescent="0.25">
      <c r="B515" s="129"/>
      <c r="C515" s="130"/>
      <c r="D515" s="133"/>
      <c r="E515" s="133"/>
      <c r="F515" s="132"/>
    </row>
    <row r="516" spans="2:6" x14ac:dyDescent="0.25">
      <c r="B516" s="129"/>
      <c r="C516" s="130"/>
      <c r="D516" s="133"/>
      <c r="E516" s="133"/>
      <c r="F516" s="132"/>
    </row>
    <row r="517" spans="2:6" x14ac:dyDescent="0.25">
      <c r="B517" s="129"/>
      <c r="C517" s="130"/>
      <c r="D517" s="133"/>
      <c r="E517" s="133"/>
      <c r="F517" s="132"/>
    </row>
    <row r="518" spans="2:6" x14ac:dyDescent="0.25">
      <c r="B518" s="129"/>
      <c r="C518" s="130"/>
      <c r="D518" s="133"/>
      <c r="E518" s="133"/>
      <c r="F518" s="132"/>
    </row>
    <row r="519" spans="2:6" x14ac:dyDescent="0.25">
      <c r="B519" s="129"/>
      <c r="C519" s="130"/>
      <c r="D519" s="133"/>
      <c r="E519" s="133"/>
      <c r="F519" s="132"/>
    </row>
    <row r="520" spans="2:6" x14ac:dyDescent="0.25">
      <c r="B520" s="129"/>
      <c r="C520" s="130"/>
      <c r="D520" s="133"/>
      <c r="E520" s="133"/>
      <c r="F520" s="132"/>
    </row>
    <row r="521" spans="2:6" x14ac:dyDescent="0.25">
      <c r="B521" s="129"/>
      <c r="C521" s="130"/>
      <c r="D521" s="133"/>
      <c r="E521" s="133"/>
      <c r="F521" s="132"/>
    </row>
    <row r="522" spans="2:6" x14ac:dyDescent="0.25">
      <c r="B522" s="129"/>
      <c r="C522" s="130"/>
      <c r="D522" s="133"/>
      <c r="E522" s="133"/>
      <c r="F522" s="132"/>
    </row>
    <row r="523" spans="2:6" x14ac:dyDescent="0.25">
      <c r="B523" s="129"/>
      <c r="C523" s="130"/>
      <c r="D523" s="133"/>
      <c r="E523" s="133"/>
      <c r="F523" s="132"/>
    </row>
    <row r="524" spans="2:6" x14ac:dyDescent="0.25">
      <c r="B524" s="129"/>
      <c r="C524" s="130"/>
      <c r="D524" s="133"/>
      <c r="E524" s="133"/>
      <c r="F524" s="132"/>
    </row>
    <row r="525" spans="2:6" x14ac:dyDescent="0.25">
      <c r="B525" s="129"/>
      <c r="C525" s="130"/>
      <c r="D525" s="133"/>
      <c r="E525" s="133"/>
      <c r="F525" s="132"/>
    </row>
    <row r="526" spans="2:6" x14ac:dyDescent="0.25">
      <c r="B526" s="129"/>
      <c r="C526" s="130"/>
      <c r="D526" s="133"/>
      <c r="E526" s="133"/>
      <c r="F526" s="132"/>
    </row>
    <row r="527" spans="2:6" x14ac:dyDescent="0.25">
      <c r="B527" s="129"/>
      <c r="C527" s="130"/>
      <c r="D527" s="133"/>
      <c r="E527" s="133"/>
      <c r="F527" s="132"/>
    </row>
    <row r="528" spans="2:6" x14ac:dyDescent="0.25">
      <c r="B528" s="129"/>
      <c r="C528" s="130"/>
      <c r="D528" s="133"/>
      <c r="E528" s="133"/>
      <c r="F528" s="132"/>
    </row>
    <row r="529" spans="2:6" x14ac:dyDescent="0.25">
      <c r="B529" s="129"/>
      <c r="C529" s="130"/>
      <c r="D529" s="133"/>
      <c r="E529" s="133"/>
      <c r="F529" s="132"/>
    </row>
    <row r="530" spans="2:6" x14ac:dyDescent="0.25">
      <c r="B530" s="129"/>
      <c r="C530" s="130"/>
      <c r="D530" s="133"/>
      <c r="E530" s="133"/>
      <c r="F530" s="132"/>
    </row>
    <row r="531" spans="2:6" x14ac:dyDescent="0.25">
      <c r="B531" s="129"/>
      <c r="C531" s="130"/>
      <c r="D531" s="133"/>
      <c r="E531" s="133"/>
      <c r="F531" s="132"/>
    </row>
    <row r="532" spans="2:6" x14ac:dyDescent="0.25">
      <c r="B532" s="129"/>
      <c r="C532" s="130"/>
      <c r="D532" s="133"/>
      <c r="E532" s="133"/>
      <c r="F532" s="132"/>
    </row>
    <row r="533" spans="2:6" x14ac:dyDescent="0.25">
      <c r="B533" s="129"/>
      <c r="C533" s="130"/>
      <c r="D533" s="133"/>
      <c r="E533" s="133"/>
      <c r="F533" s="132"/>
    </row>
    <row r="534" spans="2:6" x14ac:dyDescent="0.25">
      <c r="B534" s="129"/>
      <c r="C534" s="130"/>
      <c r="D534" s="133"/>
      <c r="E534" s="133"/>
      <c r="F534" s="132"/>
    </row>
    <row r="535" spans="2:6" x14ac:dyDescent="0.25">
      <c r="B535" s="129"/>
      <c r="C535" s="130"/>
      <c r="D535" s="133"/>
      <c r="E535" s="133"/>
      <c r="F535" s="132"/>
    </row>
    <row r="536" spans="2:6" x14ac:dyDescent="0.25">
      <c r="B536" s="129"/>
      <c r="C536" s="130"/>
      <c r="D536" s="133"/>
      <c r="E536" s="133"/>
      <c r="F536" s="132"/>
    </row>
    <row r="537" spans="2:6" x14ac:dyDescent="0.25">
      <c r="B537" s="129"/>
      <c r="C537" s="130"/>
      <c r="D537" s="133"/>
      <c r="E537" s="133"/>
      <c r="F537" s="132"/>
    </row>
    <row r="538" spans="2:6" x14ac:dyDescent="0.25">
      <c r="B538" s="129"/>
      <c r="C538" s="130"/>
      <c r="D538" s="133"/>
      <c r="E538" s="133"/>
      <c r="F538" s="132"/>
    </row>
    <row r="539" spans="2:6" x14ac:dyDescent="0.25">
      <c r="B539" s="129"/>
      <c r="C539" s="130"/>
      <c r="D539" s="133"/>
      <c r="E539" s="133"/>
      <c r="F539" s="132"/>
    </row>
    <row r="540" spans="2:6" x14ac:dyDescent="0.25">
      <c r="B540" s="129"/>
      <c r="C540" s="130"/>
      <c r="D540" s="133"/>
      <c r="E540" s="133"/>
      <c r="F540" s="132"/>
    </row>
    <row r="541" spans="2:6" x14ac:dyDescent="0.25">
      <c r="B541" s="129"/>
      <c r="C541" s="130"/>
      <c r="D541" s="133"/>
      <c r="E541" s="133"/>
      <c r="F541" s="132"/>
    </row>
    <row r="542" spans="2:6" x14ac:dyDescent="0.25">
      <c r="B542" s="129"/>
      <c r="C542" s="130"/>
      <c r="D542" s="133"/>
      <c r="E542" s="133"/>
      <c r="F542" s="132"/>
    </row>
    <row r="543" spans="2:6" x14ac:dyDescent="0.25">
      <c r="B543" s="129"/>
      <c r="C543" s="130"/>
      <c r="D543" s="133"/>
      <c r="E543" s="133"/>
      <c r="F543" s="132"/>
    </row>
    <row r="544" spans="2:6" x14ac:dyDescent="0.25">
      <c r="B544" s="129"/>
      <c r="C544" s="130"/>
      <c r="D544" s="133"/>
      <c r="E544" s="133"/>
      <c r="F544" s="132"/>
    </row>
    <row r="545" spans="2:6" x14ac:dyDescent="0.25">
      <c r="B545" s="129"/>
      <c r="C545" s="130"/>
      <c r="D545" s="133"/>
      <c r="E545" s="133"/>
      <c r="F545" s="132"/>
    </row>
    <row r="546" spans="2:6" x14ac:dyDescent="0.25">
      <c r="B546" s="129"/>
      <c r="C546" s="130"/>
      <c r="D546" s="133"/>
      <c r="E546" s="133"/>
      <c r="F546" s="132"/>
    </row>
    <row r="547" spans="2:6" x14ac:dyDescent="0.25">
      <c r="B547" s="129"/>
      <c r="C547" s="130"/>
      <c r="D547" s="133"/>
      <c r="E547" s="133"/>
      <c r="F547" s="132"/>
    </row>
    <row r="548" spans="2:6" x14ac:dyDescent="0.25">
      <c r="B548" s="129"/>
      <c r="C548" s="130"/>
      <c r="D548" s="133"/>
      <c r="E548" s="133"/>
      <c r="F548" s="132"/>
    </row>
    <row r="549" spans="2:6" x14ac:dyDescent="0.25">
      <c r="B549" s="129"/>
      <c r="C549" s="130"/>
      <c r="D549" s="133"/>
      <c r="E549" s="133"/>
      <c r="F549" s="132"/>
    </row>
    <row r="550" spans="2:6" x14ac:dyDescent="0.25">
      <c r="B550" s="129"/>
      <c r="C550" s="130"/>
      <c r="D550" s="133"/>
      <c r="E550" s="133"/>
      <c r="F550" s="132"/>
    </row>
    <row r="551" spans="2:6" x14ac:dyDescent="0.25">
      <c r="B551" s="129"/>
      <c r="C551" s="130"/>
      <c r="D551" s="133"/>
      <c r="E551" s="133"/>
      <c r="F551" s="132"/>
    </row>
    <row r="552" spans="2:6" x14ac:dyDescent="0.25">
      <c r="B552" s="129"/>
      <c r="C552" s="130"/>
      <c r="D552" s="133"/>
      <c r="E552" s="133"/>
      <c r="F552" s="132"/>
    </row>
    <row r="553" spans="2:6" x14ac:dyDescent="0.25">
      <c r="B553" s="129"/>
      <c r="C553" s="130"/>
      <c r="D553" s="133"/>
      <c r="E553" s="133"/>
      <c r="F553" s="132"/>
    </row>
    <row r="554" spans="2:6" x14ac:dyDescent="0.25">
      <c r="B554" s="129"/>
      <c r="C554" s="130"/>
      <c r="D554" s="133"/>
      <c r="E554" s="133"/>
      <c r="F554" s="132"/>
    </row>
    <row r="555" spans="2:6" x14ac:dyDescent="0.25">
      <c r="B555" s="129"/>
      <c r="C555" s="130"/>
      <c r="D555" s="133"/>
      <c r="E555" s="133"/>
      <c r="F555" s="132"/>
    </row>
    <row r="556" spans="2:6" x14ac:dyDescent="0.25">
      <c r="B556" s="129"/>
      <c r="C556" s="130"/>
      <c r="D556" s="133"/>
      <c r="E556" s="133"/>
      <c r="F556" s="132"/>
    </row>
    <row r="557" spans="2:6" x14ac:dyDescent="0.25">
      <c r="B557" s="129"/>
      <c r="C557" s="130"/>
      <c r="D557" s="133"/>
      <c r="E557" s="133"/>
      <c r="F557" s="132"/>
    </row>
    <row r="558" spans="2:6" x14ac:dyDescent="0.25">
      <c r="B558" s="129"/>
      <c r="C558" s="130"/>
      <c r="D558" s="133"/>
      <c r="E558" s="133"/>
      <c r="F558" s="132"/>
    </row>
    <row r="559" spans="2:6" x14ac:dyDescent="0.25">
      <c r="B559" s="129"/>
      <c r="C559" s="130"/>
      <c r="D559" s="133"/>
      <c r="E559" s="133"/>
      <c r="F559" s="132"/>
    </row>
    <row r="560" spans="2:6" x14ac:dyDescent="0.25">
      <c r="B560" s="129"/>
      <c r="C560" s="130"/>
      <c r="D560" s="133"/>
      <c r="E560" s="133"/>
      <c r="F560" s="132"/>
    </row>
    <row r="561" spans="2:6" x14ac:dyDescent="0.25">
      <c r="B561" s="129"/>
      <c r="C561" s="130"/>
      <c r="D561" s="133"/>
      <c r="E561" s="133"/>
      <c r="F561" s="132"/>
    </row>
    <row r="562" spans="2:6" x14ac:dyDescent="0.25">
      <c r="B562" s="129"/>
      <c r="C562" s="130"/>
      <c r="D562" s="133"/>
      <c r="E562" s="133"/>
      <c r="F562" s="132"/>
    </row>
    <row r="563" spans="2:6" x14ac:dyDescent="0.25">
      <c r="B563" s="129"/>
      <c r="C563" s="130"/>
      <c r="D563" s="133"/>
      <c r="E563" s="133"/>
      <c r="F563" s="132"/>
    </row>
    <row r="564" spans="2:6" x14ac:dyDescent="0.25">
      <c r="B564" s="129"/>
      <c r="C564" s="130"/>
      <c r="D564" s="133"/>
      <c r="E564" s="133"/>
      <c r="F564" s="132"/>
    </row>
    <row r="565" spans="2:6" x14ac:dyDescent="0.25">
      <c r="B565" s="129"/>
      <c r="C565" s="130"/>
      <c r="D565" s="133"/>
      <c r="E565" s="133"/>
      <c r="F565" s="132"/>
    </row>
    <row r="566" spans="2:6" x14ac:dyDescent="0.25">
      <c r="B566" s="129"/>
      <c r="C566" s="130"/>
      <c r="D566" s="133"/>
      <c r="E566" s="133"/>
      <c r="F566" s="132"/>
    </row>
    <row r="567" spans="2:6" x14ac:dyDescent="0.25">
      <c r="B567" s="129"/>
      <c r="C567" s="130"/>
      <c r="D567" s="133"/>
      <c r="E567" s="133"/>
      <c r="F567" s="132"/>
    </row>
    <row r="568" spans="2:6" x14ac:dyDescent="0.25">
      <c r="B568" s="129"/>
      <c r="C568" s="130"/>
      <c r="D568" s="133"/>
      <c r="E568" s="133"/>
      <c r="F568" s="132"/>
    </row>
    <row r="569" spans="2:6" x14ac:dyDescent="0.25">
      <c r="B569" s="129"/>
      <c r="C569" s="130"/>
      <c r="D569" s="133"/>
      <c r="E569" s="133"/>
      <c r="F569" s="132"/>
    </row>
    <row r="570" spans="2:6" x14ac:dyDescent="0.25">
      <c r="B570" s="129"/>
      <c r="C570" s="130"/>
      <c r="D570" s="133"/>
      <c r="E570" s="133"/>
      <c r="F570" s="132"/>
    </row>
    <row r="571" spans="2:6" x14ac:dyDescent="0.25">
      <c r="B571" s="129"/>
      <c r="C571" s="130"/>
      <c r="D571" s="133"/>
      <c r="E571" s="133"/>
      <c r="F571" s="132"/>
    </row>
    <row r="572" spans="2:6" x14ac:dyDescent="0.25">
      <c r="B572" s="129"/>
      <c r="C572" s="130"/>
      <c r="D572" s="133"/>
      <c r="E572" s="133"/>
      <c r="F572" s="132"/>
    </row>
    <row r="573" spans="2:6" x14ac:dyDescent="0.25">
      <c r="B573" s="129"/>
      <c r="C573" s="130"/>
      <c r="D573" s="133"/>
      <c r="E573" s="133"/>
      <c r="F573" s="132"/>
    </row>
    <row r="574" spans="2:6" x14ac:dyDescent="0.25">
      <c r="B574" s="129"/>
      <c r="C574" s="130"/>
      <c r="D574" s="133"/>
      <c r="E574" s="133"/>
      <c r="F574" s="132"/>
    </row>
    <row r="575" spans="2:6" x14ac:dyDescent="0.25">
      <c r="B575" s="129"/>
      <c r="C575" s="130"/>
      <c r="D575" s="133"/>
      <c r="E575" s="133"/>
      <c r="F575" s="132"/>
    </row>
    <row r="576" spans="2:6" x14ac:dyDescent="0.25">
      <c r="B576" s="129"/>
      <c r="C576" s="130"/>
      <c r="D576" s="133"/>
      <c r="E576" s="133"/>
      <c r="F576" s="132"/>
    </row>
    <row r="577" spans="2:6" x14ac:dyDescent="0.25">
      <c r="B577" s="129"/>
      <c r="C577" s="130"/>
      <c r="D577" s="133"/>
      <c r="E577" s="133"/>
      <c r="F577" s="132"/>
    </row>
    <row r="578" spans="2:6" x14ac:dyDescent="0.25">
      <c r="B578" s="129"/>
      <c r="C578" s="130"/>
      <c r="D578" s="133"/>
      <c r="E578" s="133"/>
      <c r="F578" s="132"/>
    </row>
    <row r="579" spans="2:6" x14ac:dyDescent="0.25">
      <c r="B579" s="129"/>
      <c r="C579" s="130"/>
      <c r="D579" s="133"/>
      <c r="E579" s="133"/>
      <c r="F579" s="132"/>
    </row>
    <row r="580" spans="2:6" x14ac:dyDescent="0.25">
      <c r="B580" s="129"/>
      <c r="C580" s="130"/>
      <c r="D580" s="133"/>
      <c r="E580" s="133"/>
      <c r="F580" s="132"/>
    </row>
    <row r="581" spans="2:6" x14ac:dyDescent="0.25">
      <c r="B581" s="129"/>
      <c r="C581" s="130"/>
      <c r="D581" s="133"/>
      <c r="E581" s="133"/>
      <c r="F581" s="132"/>
    </row>
    <row r="582" spans="2:6" x14ac:dyDescent="0.25">
      <c r="B582" s="129"/>
      <c r="C582" s="130"/>
      <c r="D582" s="133"/>
      <c r="E582" s="133"/>
      <c r="F582" s="132"/>
    </row>
    <row r="583" spans="2:6" x14ac:dyDescent="0.25">
      <c r="B583" s="129"/>
      <c r="C583" s="130"/>
      <c r="D583" s="133"/>
      <c r="E583" s="133"/>
      <c r="F583" s="132"/>
    </row>
    <row r="584" spans="2:6" x14ac:dyDescent="0.25">
      <c r="B584" s="129"/>
      <c r="C584" s="130"/>
      <c r="D584" s="133"/>
      <c r="E584" s="133"/>
      <c r="F584" s="132"/>
    </row>
    <row r="585" spans="2:6" x14ac:dyDescent="0.25">
      <c r="B585" s="129"/>
      <c r="C585" s="130"/>
      <c r="D585" s="133"/>
      <c r="E585" s="133"/>
      <c r="F585" s="132"/>
    </row>
    <row r="586" spans="2:6" x14ac:dyDescent="0.25">
      <c r="B586" s="129"/>
      <c r="C586" s="130"/>
      <c r="D586" s="133"/>
      <c r="E586" s="133"/>
      <c r="F586" s="132"/>
    </row>
    <row r="587" spans="2:6" x14ac:dyDescent="0.25">
      <c r="B587" s="129"/>
      <c r="C587" s="130"/>
      <c r="D587" s="133"/>
      <c r="E587" s="133"/>
      <c r="F587" s="132"/>
    </row>
    <row r="588" spans="2:6" x14ac:dyDescent="0.25">
      <c r="B588" s="129"/>
      <c r="C588" s="130"/>
      <c r="D588" s="133"/>
      <c r="E588" s="133"/>
      <c r="F588" s="132"/>
    </row>
    <row r="589" spans="2:6" x14ac:dyDescent="0.25">
      <c r="B589" s="129"/>
      <c r="C589" s="130"/>
      <c r="D589" s="133"/>
      <c r="E589" s="133"/>
      <c r="F589" s="132"/>
    </row>
  </sheetData>
  <sortState xmlns:xlrd2="http://schemas.microsoft.com/office/spreadsheetml/2017/richdata2" ref="A2:J500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RIM15Yr</vt:lpstr>
      <vt:lpstr>KeyRatios</vt:lpstr>
      <vt:lpstr>Estimates</vt:lpstr>
      <vt:lpstr>SP500</vt:lpstr>
      <vt:lpstr>omega</vt:lpstr>
      <vt:lpstr>RIM15Yr!Print_Area</vt:lpstr>
      <vt:lpstr>RIM15Yr!Print_Titles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Shofi</dc:creator>
  <cp:lastModifiedBy>Shofiqur Rahman</cp:lastModifiedBy>
  <cp:lastPrinted>2018-10-08T16:10:35Z</cp:lastPrinted>
  <dcterms:created xsi:type="dcterms:W3CDTF">2008-09-22T17:32:22Z</dcterms:created>
  <dcterms:modified xsi:type="dcterms:W3CDTF">2024-10-02T21:20:33Z</dcterms:modified>
</cp:coreProperties>
</file>